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340" windowHeight="9855" activeTab="0"/>
  </bookViews>
  <sheets>
    <sheet name="Retirement Calculator" sheetId="1" r:id="rId1"/>
    <sheet name="Calculations" sheetId="2" state="hidden" r:id="rId2"/>
    <sheet name="Worksheet" sheetId="3" state="hidden" r:id="rId3"/>
    <sheet name="Ap1" sheetId="4" state="hidden" r:id="rId4"/>
    <sheet name="Ap3" sheetId="5" state="hidden" r:id="rId5"/>
    <sheet name="Ap4" sheetId="6" state="hidden" r:id="rId6"/>
    <sheet name="Table 1" sheetId="7" state="hidden" r:id="rId7"/>
    <sheet name="Table 2" sheetId="8" state="hidden" r:id="rId8"/>
    <sheet name="Table 3" sheetId="9" state="hidden" r:id="rId9"/>
  </sheets>
  <definedNames/>
  <calcPr fullCalcOnLoad="1"/>
</workbook>
</file>

<file path=xl/sharedStrings.xml><?xml version="1.0" encoding="utf-8"?>
<sst xmlns="http://schemas.openxmlformats.org/spreadsheetml/2006/main" count="144" uniqueCount="132">
  <si>
    <t>Line</t>
  </si>
  <si>
    <t>Partner A</t>
  </si>
  <si>
    <t>A</t>
  </si>
  <si>
    <t>Annual income needed at retirement in today’s dollars</t>
  </si>
  <si>
    <t>(Use Tables 1 &amp; 2)</t>
  </si>
  <si>
    <t>B</t>
  </si>
  <si>
    <t xml:space="preserve">Current age </t>
  </si>
  <si>
    <t>C</t>
  </si>
  <si>
    <t>Planned retirement age</t>
  </si>
  <si>
    <t>D</t>
  </si>
  <si>
    <t xml:space="preserve">Number of years until retirement </t>
  </si>
  <si>
    <t>E</t>
  </si>
  <si>
    <t>Number of years in retirement</t>
  </si>
  <si>
    <t>F</t>
  </si>
  <si>
    <t>G</t>
  </si>
  <si>
    <t>Estimated annual employer defined benefit pension in today’s dollars</t>
  </si>
  <si>
    <t>Funds currently available:</t>
  </si>
  <si>
    <t>H</t>
  </si>
  <si>
    <t>Current balance of employer defined contribution plans, such as 401( k), 4039b0,ESOP, or profit- sharing plans</t>
  </si>
  <si>
    <t>I</t>
  </si>
  <si>
    <t>IRAs, Keoghs, SEPs and SIMPLE plans</t>
  </si>
  <si>
    <t>J</t>
  </si>
  <si>
    <t>Other assets, such as mutual funds, stocks, bonds, real estate, partnerships, personal property, and savings available for retirement</t>
  </si>
  <si>
    <t>K</t>
  </si>
  <si>
    <t>Home equity - if the equity in your home is to be used for retirement (this is optional), enter its current equity minus the current purchase cost of another home, if another is to be purchased</t>
  </si>
  <si>
    <t>L</t>
  </si>
  <si>
    <t xml:space="preserve">Expected average rate of return on investments </t>
  </si>
  <si>
    <t>M</t>
  </si>
  <si>
    <t>Expected average rate of inflation</t>
  </si>
  <si>
    <t>N</t>
  </si>
  <si>
    <t>Expected net rate of return (Rate of Return minus Rate of Inflation)</t>
  </si>
  <si>
    <t>O</t>
  </si>
  <si>
    <t>Current annual contribution to retirement savings/investments</t>
  </si>
  <si>
    <t>Data from</t>
  </si>
  <si>
    <t>Worksheet 1</t>
  </si>
  <si>
    <t>Line A</t>
  </si>
  <si>
    <t>Estimated annual Social Security retirement benefit in today’s dollars</t>
  </si>
  <si>
    <t>Line F</t>
  </si>
  <si>
    <t>Line G</t>
  </si>
  <si>
    <t>Total estimated annual retirement income from Social Security and employer pension in today’s dollars</t>
  </si>
  <si>
    <t>(Line 2 + Line 3)</t>
  </si>
  <si>
    <t>-</t>
  </si>
  <si>
    <t>Additional income needed at retirement in today’s dollars (Line 1 – Line 4)</t>
  </si>
  <si>
    <t>Amount you must have at retirement in today’s dollars to supplement Social Security and defined benefit pension during retirement</t>
  </si>
  <si>
    <t>Use Line E and Line N to find the factor</t>
  </si>
  <si>
    <t>Amount already available as savings/investments in today's dollars</t>
  </si>
  <si>
    <t>Line H</t>
  </si>
  <si>
    <t>Line I</t>
  </si>
  <si>
    <t>Line J</t>
  </si>
  <si>
    <t>Line K</t>
  </si>
  <si>
    <t>(Line 7A + Line 7B + Line 7C + Line 7D)</t>
  </si>
  <si>
    <t>Future value of current savings/investments at time of retirement (Line 7E x Factor from Appendix A, Table 1)</t>
  </si>
  <si>
    <t>Use Line D and Line N to find the factor</t>
  </si>
  <si>
    <t>Additional retirement savings/ investments needed at time of retirement (Line 6 – Line 8)</t>
  </si>
  <si>
    <t>Annual savings needed to reach amount in Line 9 before retirement</t>
  </si>
  <si>
    <t>(Line 9 ÷ Factor from Appendix A, Table 3)</t>
  </si>
  <si>
    <t>Line O</t>
  </si>
  <si>
    <t>Periods</t>
  </si>
  <si>
    <t>Percentage:</t>
  </si>
  <si>
    <t>Replacement Percentage</t>
  </si>
  <si>
    <t>High</t>
  </si>
  <si>
    <t>Years to Age 50</t>
  </si>
  <si>
    <t>Factor</t>
  </si>
  <si>
    <t>Annual Salary</t>
  </si>
  <si>
    <t>Estimated Annual Payment to Worker</t>
  </si>
  <si>
    <t>Current Income</t>
  </si>
  <si>
    <t>A1</t>
  </si>
  <si>
    <t>A3</t>
  </si>
  <si>
    <t>Replacement %</t>
  </si>
  <si>
    <t>What is your estimated annual employer defined benefit pension in today’s dollars?</t>
  </si>
  <si>
    <t>Current purchase cost of another home?</t>
  </si>
  <si>
    <t>Current Equity?</t>
  </si>
  <si>
    <t>What rate of return are you expecting to get on your investments?</t>
  </si>
  <si>
    <t>What rate of inflation are you expecting?</t>
  </si>
  <si>
    <t>What are your current annual contributions to retirement savings/investments?</t>
  </si>
  <si>
    <t>http://www.ssa.gov/retire2/calculators.htm</t>
  </si>
  <si>
    <t>Projected Income prior to retirement</t>
  </si>
  <si>
    <t>A4</t>
  </si>
  <si>
    <t>Retirement Income</t>
  </si>
  <si>
    <t>Revised Amount =</t>
  </si>
  <si>
    <t>Selection</t>
  </si>
  <si>
    <t>Difference between retirement age and SS draw</t>
  </si>
  <si>
    <t>SS amount</t>
  </si>
  <si>
    <t>SS age</t>
  </si>
  <si>
    <t>What is your estimated monthly Social Security retirement benefit in today’s dollars?</t>
  </si>
  <si>
    <t>F1</t>
  </si>
  <si>
    <t>Social security gap</t>
  </si>
  <si>
    <t>F2</t>
  </si>
  <si>
    <t>Social Security Age</t>
  </si>
  <si>
    <t>Difference between SS age and retirement age</t>
  </si>
  <si>
    <t>(Line 5 x Factor from Appendix A, Table 4)+ Social Security Gap</t>
  </si>
  <si>
    <t>Please answer the following questions:</t>
  </si>
  <si>
    <t>What is your name?</t>
  </si>
  <si>
    <t>1)</t>
  </si>
  <si>
    <t>2)</t>
  </si>
  <si>
    <t>3)</t>
  </si>
  <si>
    <t>4)</t>
  </si>
  <si>
    <t>5)</t>
  </si>
  <si>
    <t>6)</t>
  </si>
  <si>
    <t>7)</t>
  </si>
  <si>
    <t>8)</t>
  </si>
  <si>
    <t>9)</t>
  </si>
  <si>
    <t>10)</t>
  </si>
  <si>
    <t>11)</t>
  </si>
  <si>
    <t>12)</t>
  </si>
  <si>
    <t>13)</t>
  </si>
  <si>
    <t>14)</t>
  </si>
  <si>
    <t>a.</t>
  </si>
  <si>
    <t>b.</t>
  </si>
  <si>
    <t>15)</t>
  </si>
  <si>
    <t>16)</t>
  </si>
  <si>
    <t>17)</t>
  </si>
  <si>
    <t>The additional amount of annual savings that you need to set aside in today’s dollars to achieve your desired level of retirement income is:</t>
  </si>
  <si>
    <t>(This Figure is not available until you have answered the following questions)</t>
  </si>
  <si>
    <t>Retirement Estimator</t>
  </si>
  <si>
    <t>Full benefit retirement age (65-67)</t>
  </si>
  <si>
    <t>At what age to you plan to retire?</t>
  </si>
  <si>
    <t>To what age to you expect to live?</t>
  </si>
  <si>
    <t>At what age do you expect to begin collecting Social Security? Place an X in only one box.</t>
  </si>
  <si>
    <t>What is the current balance of your employer defined contribution plans, such as 401( k), 403(b),ESOP, or profit- sharing plans?</t>
  </si>
  <si>
    <t>What is the value of all IRAs, Keoghs, SEPs and SIMPLE plans that you currently hold?</t>
  </si>
  <si>
    <t>Home equity - If the equity in your home is to be used for retirement (this is optional), enter the current equity minus the current purchase cost of another home, if another is to be purchased.</t>
  </si>
  <si>
    <t>What is your "full benefit retirement" age?</t>
  </si>
  <si>
    <t>What is the value of your other assets, such as mutual funds, stocks, bonds, real estate, partnerships, personal property, and savings that are available for retirement?</t>
  </si>
  <si>
    <t>Based on the information you provided about your current age and income, the following yearly retirement income has been calculated for you. If you wish to change this amount, please enter the revised amount in the green box next to Revised Amount'.</t>
  </si>
  <si>
    <r>
      <t>©</t>
    </r>
    <r>
      <rPr>
        <sz val="10"/>
        <color indexed="18"/>
        <rFont val="Arial"/>
        <family val="2"/>
      </rPr>
      <t xml:space="preserve"> 2004 University of Rhode Island Center for Personal Financial Education</t>
    </r>
  </si>
  <si>
    <r>
      <t>A.</t>
    </r>
    <r>
      <rPr>
        <sz val="9"/>
        <color indexed="9"/>
        <rFont val="Arial"/>
        <family val="2"/>
      </rPr>
      <t xml:space="preserve"> Current balance of employer defined contribution plans, such as 401( k), 403(b), ESOP, or profit- sharing plans</t>
    </r>
  </si>
  <si>
    <r>
      <t>B.</t>
    </r>
    <r>
      <rPr>
        <sz val="9"/>
        <color indexed="9"/>
        <rFont val="Arial"/>
        <family val="2"/>
      </rPr>
      <t xml:space="preserve"> IRAs, Keoghs, SEPs, and SIMPLE plans</t>
    </r>
  </si>
  <si>
    <r>
      <t>C.</t>
    </r>
    <r>
      <rPr>
        <sz val="9"/>
        <color indexed="9"/>
        <rFont val="Arial"/>
        <family val="2"/>
      </rPr>
      <t xml:space="preserve"> Other assets, such as mutual funds, stocks, bonds, real estate, partnerships, personal property, and savings available for retirement</t>
    </r>
  </si>
  <si>
    <r>
      <t>D.</t>
    </r>
    <r>
      <rPr>
        <sz val="9"/>
        <color indexed="9"/>
        <rFont val="Arial"/>
        <family val="2"/>
      </rPr>
      <t xml:space="preserve"> Home equity - if the equity in your home is to be used for retirement (this is optional), enter its current equity minus the current purchase cost of another home, if another home is to be purchased</t>
    </r>
  </si>
  <si>
    <r>
      <t>E.</t>
    </r>
    <r>
      <rPr>
        <sz val="9"/>
        <color indexed="9"/>
        <rFont val="Arial"/>
        <family val="2"/>
      </rPr>
      <t xml:space="preserve"> Total value of savings and investments today</t>
    </r>
  </si>
  <si>
    <r>
      <t>Additional amount of annual savings that you need to set aside in today’s dollars to achieve your retirement goal from Line 1 (Line 10 – Line 11)</t>
    </r>
    <r>
      <rPr>
        <vertAlign val="superscript"/>
        <sz val="9"/>
        <color indexed="9"/>
        <rFont val="Arial"/>
        <family val="2"/>
      </rPr>
      <t>3</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</si>
</sst>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0.0%"/>
  </numFmts>
  <fonts count="56">
    <font>
      <sz val="10"/>
      <name val="Arial"/>
      <family val="0"/>
    </font>
    <font>
      <b/>
      <sz val="10"/>
      <name val="Arial"/>
      <family val="2"/>
    </font>
    <font>
      <sz val="9"/>
      <name val="Arial"/>
      <family val="2"/>
    </font>
    <font>
      <b/>
      <sz val="9"/>
      <name val="Arial"/>
      <family val="2"/>
    </font>
    <font>
      <b/>
      <sz val="11"/>
      <name val="Arial"/>
      <family val="2"/>
    </font>
    <font>
      <sz val="11"/>
      <name val="Arial"/>
      <family val="2"/>
    </font>
    <font>
      <sz val="8"/>
      <name val="Arial"/>
      <family val="0"/>
    </font>
    <font>
      <u val="single"/>
      <sz val="10"/>
      <color indexed="12"/>
      <name val="Arial"/>
      <family val="0"/>
    </font>
    <font>
      <u val="single"/>
      <sz val="10"/>
      <color indexed="36"/>
      <name val="Arial"/>
      <family val="0"/>
    </font>
    <font>
      <b/>
      <sz val="10"/>
      <color indexed="9"/>
      <name val="Arial"/>
      <family val="2"/>
    </font>
    <font>
      <u val="single"/>
      <sz val="10"/>
      <name val="Arial"/>
      <family val="2"/>
    </font>
    <font>
      <sz val="10"/>
      <color indexed="9"/>
      <name val="Arial"/>
      <family val="2"/>
    </font>
    <font>
      <sz val="10"/>
      <color indexed="18"/>
      <name val="Arial"/>
      <family val="2"/>
    </font>
    <font>
      <b/>
      <sz val="24"/>
      <color indexed="18"/>
      <name val="Arial"/>
      <family val="2"/>
    </font>
    <font>
      <b/>
      <sz val="10"/>
      <color indexed="10"/>
      <name val="Arial"/>
      <family val="2"/>
    </font>
    <font>
      <sz val="16"/>
      <name val="Arial"/>
      <family val="2"/>
    </font>
    <font>
      <sz val="9"/>
      <color indexed="9"/>
      <name val="Arial"/>
      <family val="2"/>
    </font>
    <font>
      <b/>
      <sz val="8"/>
      <color indexed="9"/>
      <name val="Arial"/>
      <family val="2"/>
    </font>
    <font>
      <b/>
      <sz val="9"/>
      <color indexed="9"/>
      <name val="Arial"/>
      <family val="2"/>
    </font>
    <font>
      <sz val="2"/>
      <color indexed="9"/>
      <name val="Arial"/>
      <family val="2"/>
    </font>
    <font>
      <b/>
      <sz val="2"/>
      <color indexed="9"/>
      <name val="Arial"/>
      <family val="2"/>
    </font>
    <font>
      <vertAlign val="superscript"/>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xf>
    <xf numFmtId="9" fontId="3" fillId="0" borderId="0" xfId="0" applyNumberFormat="1" applyFont="1" applyAlignment="1">
      <alignment/>
    </xf>
    <xf numFmtId="0" fontId="4" fillId="0" borderId="0" xfId="0" applyFont="1" applyAlignment="1">
      <alignment/>
    </xf>
    <xf numFmtId="6" fontId="5" fillId="0" borderId="0" xfId="0" applyNumberFormat="1" applyFont="1" applyAlignment="1">
      <alignment/>
    </xf>
    <xf numFmtId="9" fontId="5" fillId="0" borderId="0" xfId="0" applyNumberFormat="1" applyFont="1" applyAlignment="1">
      <alignment/>
    </xf>
    <xf numFmtId="0" fontId="0" fillId="33" borderId="0" xfId="0" applyFill="1" applyAlignment="1">
      <alignment/>
    </xf>
    <xf numFmtId="0" fontId="1" fillId="34" borderId="0" xfId="0" applyFont="1" applyFill="1" applyAlignment="1" applyProtection="1">
      <alignment wrapText="1"/>
      <protection/>
    </xf>
    <xf numFmtId="0" fontId="10" fillId="34" borderId="0" xfId="53" applyFont="1" applyFill="1" applyAlignment="1" applyProtection="1">
      <alignment wrapText="1"/>
      <protection/>
    </xf>
    <xf numFmtId="49" fontId="0" fillId="34" borderId="0" xfId="0" applyNumberFormat="1"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vertical="top"/>
      <protection/>
    </xf>
    <xf numFmtId="0" fontId="11" fillId="34" borderId="0" xfId="0" applyFont="1" applyFill="1" applyAlignment="1" applyProtection="1">
      <alignment vertical="top"/>
      <protection hidden="1"/>
    </xf>
    <xf numFmtId="0" fontId="11" fillId="34" borderId="0" xfId="0" applyFont="1" applyFill="1" applyAlignment="1" applyProtection="1">
      <alignment vertical="top"/>
      <protection/>
    </xf>
    <xf numFmtId="0" fontId="0" fillId="34" borderId="0" xfId="0" applyFont="1" applyFill="1" applyAlignment="1" applyProtection="1">
      <alignment horizontal="right" vertical="top"/>
      <protection/>
    </xf>
    <xf numFmtId="0" fontId="0" fillId="35" borderId="10" xfId="0" applyFont="1" applyFill="1" applyBorder="1" applyAlignment="1" applyProtection="1">
      <alignment vertical="top"/>
      <protection locked="0"/>
    </xf>
    <xf numFmtId="2" fontId="0" fillId="34" borderId="0" xfId="0" applyNumberFormat="1" applyFont="1" applyFill="1" applyAlignment="1" applyProtection="1">
      <alignment horizontal="right" vertical="top"/>
      <protection/>
    </xf>
    <xf numFmtId="0" fontId="9" fillId="34" borderId="0" xfId="0" applyFont="1" applyFill="1" applyAlignment="1" applyProtection="1">
      <alignment vertical="top"/>
      <protection/>
    </xf>
    <xf numFmtId="0" fontId="9" fillId="34" borderId="0" xfId="0" applyFont="1" applyFill="1" applyAlignment="1" applyProtection="1">
      <alignment vertical="top"/>
      <protection hidden="1"/>
    </xf>
    <xf numFmtId="169" fontId="0" fillId="35" borderId="10" xfId="0" applyNumberFormat="1" applyFont="1" applyFill="1" applyBorder="1" applyAlignment="1" applyProtection="1">
      <alignment vertical="top"/>
      <protection locked="0"/>
    </xf>
    <xf numFmtId="0" fontId="1" fillId="34" borderId="0" xfId="0" applyFont="1" applyFill="1" applyAlignment="1" applyProtection="1">
      <alignment vertical="top" wrapText="1"/>
      <protection/>
    </xf>
    <xf numFmtId="0" fontId="0" fillId="34" borderId="0" xfId="0" applyFont="1" applyFill="1" applyBorder="1" applyAlignment="1" applyProtection="1">
      <alignment vertical="top"/>
      <protection/>
    </xf>
    <xf numFmtId="0" fontId="7" fillId="34" borderId="0" xfId="53" applyFont="1" applyFill="1" applyAlignment="1" applyProtection="1">
      <alignment vertical="top" wrapText="1"/>
      <protection/>
    </xf>
    <xf numFmtId="0" fontId="0" fillId="34" borderId="0" xfId="0" applyFont="1" applyFill="1" applyBorder="1" applyAlignment="1" applyProtection="1">
      <alignment horizontal="right" vertical="top"/>
      <protection/>
    </xf>
    <xf numFmtId="170" fontId="0" fillId="35" borderId="10" xfId="0" applyNumberFormat="1" applyFont="1" applyFill="1" applyBorder="1" applyAlignment="1" applyProtection="1">
      <alignment vertical="top"/>
      <protection locked="0"/>
    </xf>
    <xf numFmtId="0" fontId="0" fillId="34" borderId="0" xfId="0" applyFont="1" applyFill="1" applyAlignment="1" applyProtection="1">
      <alignment horizontal="right" vertical="top" wrapText="1"/>
      <protection/>
    </xf>
    <xf numFmtId="0" fontId="11" fillId="34" borderId="0" xfId="0" applyFont="1" applyFill="1" applyAlignment="1" applyProtection="1">
      <alignment vertical="top" wrapText="1"/>
      <protection hidden="1"/>
    </xf>
    <xf numFmtId="0" fontId="11" fillId="34" borderId="0" xfId="0" applyFont="1" applyFill="1" applyAlignment="1" applyProtection="1">
      <alignment vertical="top" wrapText="1"/>
      <protection/>
    </xf>
    <xf numFmtId="49" fontId="1" fillId="34" borderId="0" xfId="0" applyNumberFormat="1" applyFont="1" applyFill="1" applyAlignment="1" applyProtection="1">
      <alignment horizontal="right" vertical="top"/>
      <protection/>
    </xf>
    <xf numFmtId="49" fontId="1" fillId="34" borderId="0" xfId="0" applyNumberFormat="1" applyFont="1" applyFill="1" applyAlignment="1" applyProtection="1">
      <alignment horizontal="right" vertical="top" wrapText="1"/>
      <protection/>
    </xf>
    <xf numFmtId="0" fontId="0" fillId="34" borderId="0" xfId="0" applyFill="1" applyAlignment="1">
      <alignment/>
    </xf>
    <xf numFmtId="169" fontId="0" fillId="35" borderId="10" xfId="0" applyNumberFormat="1" applyFont="1" applyFill="1" applyBorder="1" applyAlignment="1" applyProtection="1">
      <alignment vertical="center"/>
      <protection locked="0"/>
    </xf>
    <xf numFmtId="169" fontId="0" fillId="35" borderId="10" xfId="0" applyNumberFormat="1" applyFont="1" applyFill="1" applyBorder="1" applyAlignment="1" applyProtection="1">
      <alignment horizontal="right" vertical="center"/>
      <protection locked="0"/>
    </xf>
    <xf numFmtId="49" fontId="1" fillId="34" borderId="0" xfId="0" applyNumberFormat="1" applyFont="1" applyFill="1" applyAlignment="1" applyProtection="1">
      <alignment horizontal="right"/>
      <protection/>
    </xf>
    <xf numFmtId="0" fontId="11" fillId="34" borderId="0" xfId="0" applyFont="1" applyFill="1" applyAlignment="1" applyProtection="1">
      <alignment/>
      <protection hidden="1"/>
    </xf>
    <xf numFmtId="0" fontId="9" fillId="34" borderId="0" xfId="0" applyFont="1" applyFill="1" applyAlignment="1" applyProtection="1">
      <alignment/>
      <protection hidden="1"/>
    </xf>
    <xf numFmtId="0" fontId="11" fillId="34" borderId="0" xfId="0" applyFont="1" applyFill="1" applyAlignment="1" applyProtection="1">
      <alignment/>
      <protection/>
    </xf>
    <xf numFmtId="0" fontId="0" fillId="34" borderId="0" xfId="0" applyFont="1" applyFill="1" applyAlignment="1" applyProtection="1">
      <alignment/>
      <protection/>
    </xf>
    <xf numFmtId="169" fontId="14" fillId="34" borderId="0" xfId="0" applyNumberFormat="1" applyFont="1" applyFill="1" applyBorder="1" applyAlignment="1" applyProtection="1">
      <alignment horizontal="right" vertical="top"/>
      <protection/>
    </xf>
    <xf numFmtId="1" fontId="1" fillId="34" borderId="0" xfId="0" applyNumberFormat="1" applyFont="1" applyFill="1" applyAlignment="1" applyProtection="1">
      <alignment horizontal="right" vertical="top" wrapText="1"/>
      <protection/>
    </xf>
    <xf numFmtId="0" fontId="1" fillId="34" borderId="0" xfId="0" applyFont="1" applyFill="1" applyAlignment="1" applyProtection="1">
      <alignment horizontal="right" vertical="top"/>
      <protection/>
    </xf>
    <xf numFmtId="0" fontId="0" fillId="34" borderId="11" xfId="0" applyFont="1" applyFill="1" applyBorder="1" applyAlignment="1" applyProtection="1">
      <alignment horizontal="center" wrapText="1"/>
      <protection/>
    </xf>
    <xf numFmtId="0" fontId="0" fillId="34" borderId="10" xfId="0" applyFont="1" applyFill="1" applyBorder="1" applyAlignment="1" applyProtection="1">
      <alignment horizontal="center"/>
      <protection/>
    </xf>
    <xf numFmtId="49" fontId="0" fillId="33" borderId="0" xfId="0" applyNumberFormat="1"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vertical="top"/>
      <protection/>
    </xf>
    <xf numFmtId="0" fontId="0" fillId="33" borderId="0" xfId="0" applyFont="1" applyFill="1" applyAlignment="1" applyProtection="1">
      <alignment horizontal="right" vertical="top"/>
      <protection/>
    </xf>
    <xf numFmtId="49" fontId="9" fillId="36" borderId="0" xfId="0" applyNumberFormat="1" applyFont="1" applyFill="1" applyAlignment="1" applyProtection="1">
      <alignment horizontal="right" vertical="top"/>
      <protection/>
    </xf>
    <xf numFmtId="0" fontId="9" fillId="36" borderId="0" xfId="0" applyFont="1" applyFill="1" applyAlignment="1" applyProtection="1">
      <alignment vertical="top" wrapText="1"/>
      <protection/>
    </xf>
    <xf numFmtId="0" fontId="9" fillId="36" borderId="0" xfId="0" applyFont="1" applyFill="1" applyAlignment="1" applyProtection="1">
      <alignment vertical="top"/>
      <protection/>
    </xf>
    <xf numFmtId="0" fontId="9" fillId="36" borderId="0" xfId="0" applyFont="1" applyFill="1" applyAlignment="1" applyProtection="1">
      <alignment horizontal="right" vertical="top"/>
      <protection/>
    </xf>
    <xf numFmtId="0" fontId="9" fillId="36" borderId="0" xfId="0" applyFont="1" applyFill="1" applyAlignment="1" applyProtection="1">
      <alignment vertical="top"/>
      <protection hidden="1"/>
    </xf>
    <xf numFmtId="169" fontId="0" fillId="37" borderId="10" xfId="0" applyNumberFormat="1" applyFont="1" applyFill="1" applyBorder="1" applyAlignment="1" applyProtection="1">
      <alignment vertical="top"/>
      <protection locked="0"/>
    </xf>
    <xf numFmtId="0" fontId="0" fillId="37" borderId="10" xfId="0" applyFont="1" applyFill="1" applyBorder="1" applyAlignment="1" applyProtection="1">
      <alignment vertical="top"/>
      <protection locked="0"/>
    </xf>
    <xf numFmtId="0" fontId="1" fillId="37" borderId="10" xfId="0" applyFont="1" applyFill="1" applyBorder="1" applyAlignment="1" applyProtection="1">
      <alignment horizontal="center" vertical="center"/>
      <protection locked="0"/>
    </xf>
    <xf numFmtId="170" fontId="0" fillId="37" borderId="10" xfId="0" applyNumberFormat="1" applyFont="1" applyFill="1" applyBorder="1" applyAlignment="1" applyProtection="1">
      <alignment vertical="center"/>
      <protection locked="0"/>
    </xf>
    <xf numFmtId="169" fontId="15" fillId="38" borderId="10" xfId="0" applyNumberFormat="1" applyFont="1" applyFill="1" applyBorder="1" applyAlignment="1" applyProtection="1">
      <alignment horizontal="center" vertical="center"/>
      <protection/>
    </xf>
    <xf numFmtId="0" fontId="9" fillId="34" borderId="0" xfId="0" applyFont="1" applyFill="1" applyBorder="1" applyAlignment="1">
      <alignment horizontal="center" wrapText="1"/>
    </xf>
    <xf numFmtId="0" fontId="9" fillId="34" borderId="0" xfId="0" applyFont="1" applyFill="1" applyBorder="1" applyAlignment="1">
      <alignment horizontal="right" wrapText="1"/>
    </xf>
    <xf numFmtId="0" fontId="11" fillId="34" borderId="0" xfId="0" applyFont="1" applyFill="1" applyBorder="1" applyAlignment="1">
      <alignment/>
    </xf>
    <xf numFmtId="0" fontId="9" fillId="34" borderId="0" xfId="0" applyFont="1" applyFill="1" applyBorder="1" applyAlignment="1">
      <alignment horizontal="center" vertical="top" wrapText="1"/>
    </xf>
    <xf numFmtId="0" fontId="11" fillId="34" borderId="0" xfId="0" applyFont="1" applyFill="1" applyBorder="1" applyAlignment="1">
      <alignment vertical="top" wrapText="1"/>
    </xf>
    <xf numFmtId="0" fontId="11" fillId="34" borderId="0" xfId="0" applyFont="1" applyFill="1" applyBorder="1" applyAlignment="1">
      <alignment horizontal="right" vertical="top" wrapText="1"/>
    </xf>
    <xf numFmtId="0" fontId="9" fillId="34" borderId="0" xfId="0" applyFont="1" applyFill="1" applyBorder="1" applyAlignment="1">
      <alignment horizontal="right" vertical="top" wrapText="1"/>
    </xf>
    <xf numFmtId="4" fontId="9" fillId="34" borderId="0" xfId="0" applyNumberFormat="1" applyFont="1" applyFill="1" applyBorder="1" applyAlignment="1">
      <alignment horizontal="right" vertical="top" wrapText="1"/>
    </xf>
    <xf numFmtId="0" fontId="16" fillId="34" borderId="0" xfId="0" applyFont="1" applyFill="1" applyBorder="1" applyAlignment="1">
      <alignment vertical="top" wrapText="1"/>
    </xf>
    <xf numFmtId="0" fontId="11" fillId="34" borderId="0" xfId="0" applyFont="1" applyFill="1" applyBorder="1" applyAlignment="1">
      <alignment horizontal="left" vertical="top" wrapText="1" indent="1"/>
    </xf>
    <xf numFmtId="0" fontId="11" fillId="34" borderId="0" xfId="0" applyFont="1" applyFill="1" applyBorder="1" applyAlignment="1">
      <alignment horizontal="right"/>
    </xf>
    <xf numFmtId="0" fontId="17" fillId="34" borderId="0" xfId="0" applyFont="1" applyFill="1" applyBorder="1" applyAlignment="1">
      <alignment horizontal="center" vertical="top" wrapText="1"/>
    </xf>
    <xf numFmtId="0" fontId="18" fillId="34" borderId="0" xfId="0" applyFont="1" applyFill="1" applyBorder="1" applyAlignment="1">
      <alignment horizontal="right" vertical="top" wrapText="1"/>
    </xf>
    <xf numFmtId="0" fontId="16" fillId="34" borderId="0" xfId="0" applyFont="1" applyFill="1" applyBorder="1" applyAlignment="1">
      <alignment horizontal="center" vertical="top" wrapText="1"/>
    </xf>
    <xf numFmtId="2" fontId="16" fillId="34" borderId="0" xfId="0" applyNumberFormat="1" applyFont="1" applyFill="1" applyBorder="1" applyAlignment="1">
      <alignment horizontal="center" vertical="top" wrapText="1"/>
    </xf>
    <xf numFmtId="2" fontId="16" fillId="34" borderId="0" xfId="0" applyNumberFormat="1" applyFont="1" applyFill="1" applyBorder="1" applyAlignment="1">
      <alignment horizontal="center" wrapText="1"/>
    </xf>
    <xf numFmtId="0" fontId="9" fillId="34" borderId="0" xfId="0" applyFont="1" applyFill="1" applyBorder="1" applyAlignment="1">
      <alignment/>
    </xf>
    <xf numFmtId="0" fontId="19" fillId="34" borderId="0" xfId="0" applyFont="1" applyFill="1" applyBorder="1" applyAlignment="1">
      <alignment vertical="top" wrapText="1"/>
    </xf>
    <xf numFmtId="0" fontId="18" fillId="34" borderId="0" xfId="0" applyFont="1" applyFill="1" applyBorder="1" applyAlignment="1">
      <alignment horizontal="left" vertical="top" wrapText="1" indent="3"/>
    </xf>
    <xf numFmtId="0" fontId="16" fillId="34" borderId="0" xfId="0" applyFont="1" applyFill="1" applyBorder="1" applyAlignment="1">
      <alignment horizontal="left" vertical="top" wrapText="1" indent="3"/>
    </xf>
    <xf numFmtId="0" fontId="20" fillId="34" borderId="0" xfId="0" applyFont="1" applyFill="1" applyBorder="1" applyAlignment="1">
      <alignment horizontal="right" vertical="top" wrapText="1"/>
    </xf>
    <xf numFmtId="2" fontId="19" fillId="34" borderId="0" xfId="0" applyNumberFormat="1" applyFont="1" applyFill="1" applyBorder="1" applyAlignment="1">
      <alignment horizontal="center" wrapText="1"/>
    </xf>
    <xf numFmtId="168" fontId="11" fillId="34" borderId="0" xfId="0" applyNumberFormat="1" applyFont="1" applyFill="1" applyBorder="1" applyAlignment="1">
      <alignment/>
    </xf>
    <xf numFmtId="2" fontId="11" fillId="34" borderId="0" xfId="0" applyNumberFormat="1" applyFont="1" applyFill="1" applyBorder="1" applyAlignment="1">
      <alignment/>
    </xf>
    <xf numFmtId="0" fontId="0" fillId="34" borderId="0" xfId="0" applyFont="1" applyFill="1" applyAlignment="1" applyProtection="1">
      <alignment vertical="top" wrapText="1"/>
      <protection/>
    </xf>
    <xf numFmtId="0" fontId="0" fillId="34"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33" borderId="0" xfId="0" applyFill="1" applyBorder="1" applyAlignment="1">
      <alignment horizontal="left" vertical="top"/>
    </xf>
    <xf numFmtId="49" fontId="12" fillId="34" borderId="0" xfId="0" applyNumberFormat="1" applyFont="1" applyFill="1" applyAlignment="1" applyProtection="1">
      <alignment vertical="top"/>
      <protection/>
    </xf>
    <xf numFmtId="0" fontId="12" fillId="34" borderId="0" xfId="0" applyFont="1" applyFill="1" applyAlignment="1">
      <alignment vertical="top"/>
    </xf>
    <xf numFmtId="49" fontId="13" fillId="34" borderId="0" xfId="0" applyNumberFormat="1" applyFont="1" applyFill="1" applyAlignment="1" applyProtection="1">
      <alignment vertical="top"/>
      <protection/>
    </xf>
    <xf numFmtId="0" fontId="13" fillId="34" borderId="0" xfId="0" applyFont="1" applyFill="1" applyAlignment="1">
      <alignment vertical="top"/>
    </xf>
    <xf numFmtId="49" fontId="6" fillId="33" borderId="0" xfId="0" applyNumberFormat="1" applyFont="1" applyFill="1" applyAlignment="1" applyProtection="1">
      <alignment horizontal="left" vertical="top"/>
      <protection/>
    </xf>
    <xf numFmtId="0" fontId="6" fillId="33" borderId="0" xfId="0" applyFont="1" applyFill="1" applyAlignment="1">
      <alignment vertical="top"/>
    </xf>
    <xf numFmtId="0" fontId="9" fillId="34" borderId="0" xfId="0" applyFont="1" applyFill="1" applyBorder="1" applyAlignment="1">
      <alignment vertical="top" wrapText="1"/>
    </xf>
    <xf numFmtId="0" fontId="9" fillId="34" borderId="0" xfId="0" applyFont="1" applyFill="1" applyBorder="1" applyAlignment="1">
      <alignment horizontal="center" vertical="top" wrapText="1"/>
    </xf>
    <xf numFmtId="0" fontId="11" fillId="34" borderId="0" xfId="0" applyFont="1" applyFill="1" applyBorder="1" applyAlignment="1">
      <alignment horizontal="right" vertical="top" wrapText="1"/>
    </xf>
    <xf numFmtId="2" fontId="16" fillId="34" borderId="0" xfId="0" applyNumberFormat="1" applyFont="1" applyFill="1" applyBorder="1" applyAlignment="1">
      <alignment horizontal="center" wrapText="1"/>
    </xf>
    <xf numFmtId="0" fontId="19" fillId="34" borderId="0" xfId="0" applyFont="1" applyFill="1" applyBorder="1" applyAlignment="1">
      <alignment vertical="top" wrapText="1"/>
    </xf>
    <xf numFmtId="0" fontId="16" fillId="34" borderId="0" xfId="0" applyFont="1" applyFill="1" applyBorder="1" applyAlignment="1">
      <alignment vertical="top" wrapText="1"/>
    </xf>
    <xf numFmtId="0" fontId="18" fillId="34" borderId="0" xfId="0" applyFont="1" applyFill="1" applyBorder="1" applyAlignment="1">
      <alignment horizontal="right" vertical="top" wrapText="1"/>
    </xf>
    <xf numFmtId="0" fontId="16" fillId="34" borderId="0" xfId="0" applyFont="1" applyFill="1" applyBorder="1" applyAlignment="1">
      <alignment horizontal="center" vertical="top" wrapText="1"/>
    </xf>
    <xf numFmtId="2" fontId="16" fillId="34" borderId="0" xfId="0" applyNumberFormat="1" applyFont="1" applyFill="1" applyBorder="1" applyAlignment="1">
      <alignment horizontal="center" vertical="top" wrapText="1"/>
    </xf>
    <xf numFmtId="2" fontId="17" fillId="34" borderId="0" xfId="0" applyNumberFormat="1" applyFont="1" applyFill="1" applyBorder="1" applyAlignment="1">
      <alignment horizontal="center" vertical="top" wrapText="1"/>
    </xf>
    <xf numFmtId="0" fontId="17" fillId="34" borderId="0" xfId="0" applyFont="1" applyFill="1" applyBorder="1" applyAlignment="1">
      <alignment horizontal="right" vertical="top" wrapText="1"/>
    </xf>
    <xf numFmtId="0" fontId="17" fillId="34"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sa.gov/retire2/calculators.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8"/>
  <sheetViews>
    <sheetView tabSelected="1" zoomScalePageLayoutView="0" workbookViewId="0" topLeftCell="A1">
      <pane ySplit="7" topLeftCell="A8" activePane="bottomLeft" state="frozen"/>
      <selection pane="topLeft" activeCell="A1" sqref="A1"/>
      <selection pane="bottomLeft" activeCell="C17" sqref="C17"/>
    </sheetView>
  </sheetViews>
  <sheetFormatPr defaultColWidth="9.140625" defaultRowHeight="12.75"/>
  <cols>
    <col min="1" max="1" width="4.28125" style="9" customWidth="1"/>
    <col min="2" max="2" width="53.7109375" style="10" customWidth="1"/>
    <col min="3" max="3" width="14.00390625" style="11" customWidth="1"/>
    <col min="4" max="4" width="21.57421875" style="14" customWidth="1"/>
    <col min="5" max="5" width="9.8515625" style="11" customWidth="1"/>
    <col min="6" max="6" width="70.140625" style="12" customWidth="1"/>
    <col min="7" max="17" width="9.140625" style="12" customWidth="1"/>
    <col min="18" max="19" width="9.140625" style="13" customWidth="1"/>
    <col min="20" max="16384" width="9.140625" style="11" customWidth="1"/>
  </cols>
  <sheetData>
    <row r="1" spans="1:5" ht="12.75">
      <c r="A1" s="85" t="s">
        <v>125</v>
      </c>
      <c r="B1" s="86"/>
      <c r="C1" s="86"/>
      <c r="D1" s="86"/>
      <c r="E1" s="86"/>
    </row>
    <row r="2" spans="1:5" ht="30">
      <c r="A2" s="87" t="s">
        <v>114</v>
      </c>
      <c r="B2" s="88"/>
      <c r="C2" s="88"/>
      <c r="D2" s="88"/>
      <c r="E2" s="88"/>
    </row>
    <row r="3" spans="1:5" ht="13.5" thickBot="1">
      <c r="A3" s="43"/>
      <c r="B3" s="44"/>
      <c r="C3" s="45"/>
      <c r="D3" s="46"/>
      <c r="E3" s="45"/>
    </row>
    <row r="4" spans="1:5" ht="30" customHeight="1" thickBot="1">
      <c r="A4" s="83" t="s">
        <v>112</v>
      </c>
      <c r="B4" s="84"/>
      <c r="C4" s="56" t="e">
        <f>Worksheet!D25</f>
        <v>#N/A</v>
      </c>
      <c r="D4" s="44"/>
      <c r="E4" s="45"/>
    </row>
    <row r="5" spans="1:5" ht="12.75">
      <c r="A5" s="89" t="s">
        <v>113</v>
      </c>
      <c r="B5" s="90"/>
      <c r="C5" s="90"/>
      <c r="D5" s="46"/>
      <c r="E5" s="45"/>
    </row>
    <row r="6" spans="1:5" s="30" customFormat="1" ht="12.75">
      <c r="A6" s="6"/>
      <c r="B6" s="6"/>
      <c r="C6" s="6"/>
      <c r="D6" s="6"/>
      <c r="E6" s="6"/>
    </row>
    <row r="7" spans="1:17" s="49" customFormat="1" ht="12.75">
      <c r="A7" s="47"/>
      <c r="B7" s="48" t="s">
        <v>91</v>
      </c>
      <c r="D7" s="50"/>
      <c r="F7" s="51"/>
      <c r="G7" s="51"/>
      <c r="H7" s="51"/>
      <c r="I7" s="51"/>
      <c r="J7" s="51"/>
      <c r="K7" s="51"/>
      <c r="L7" s="51"/>
      <c r="M7" s="51"/>
      <c r="N7" s="51"/>
      <c r="O7" s="51"/>
      <c r="P7" s="51"/>
      <c r="Q7" s="51"/>
    </row>
    <row r="8" ht="13.5" thickBot="1">
      <c r="B8" s="11"/>
    </row>
    <row r="9" spans="1:6" ht="13.5" thickBot="1">
      <c r="A9" s="28" t="s">
        <v>93</v>
      </c>
      <c r="B9" s="10" t="s">
        <v>92</v>
      </c>
      <c r="C9" s="15"/>
      <c r="D9" s="16"/>
      <c r="E9" s="17">
        <f>IF(C9&gt;0,1,0)</f>
        <v>0</v>
      </c>
      <c r="F9" s="18">
        <f>E9</f>
        <v>0</v>
      </c>
    </row>
    <row r="10" ht="13.5" thickBot="1">
      <c r="A10" s="28"/>
    </row>
    <row r="11" spans="1:3" ht="13.5" thickBot="1">
      <c r="A11" s="28" t="s">
        <v>94</v>
      </c>
      <c r="B11" s="10" t="str">
        <f>CONCATENATE(C9,", what is your current income?")</f>
        <v>, what is your current income?</v>
      </c>
      <c r="C11" s="19"/>
    </row>
    <row r="12" ht="13.5" thickBot="1">
      <c r="A12" s="28"/>
    </row>
    <row r="13" spans="1:3" ht="13.5" thickBot="1">
      <c r="A13" s="28" t="s">
        <v>95</v>
      </c>
      <c r="B13" s="10" t="str">
        <f>CONCATENATE("How old are you ",C9,"?")</f>
        <v>How old are you ?</v>
      </c>
      <c r="C13" s="15"/>
    </row>
    <row r="14" ht="12.75">
      <c r="A14" s="28"/>
    </row>
    <row r="15" spans="1:5" ht="42" customHeight="1">
      <c r="A15" s="28" t="s">
        <v>96</v>
      </c>
      <c r="B15" s="81" t="s">
        <v>124</v>
      </c>
      <c r="C15" s="82"/>
      <c r="D15" s="82"/>
      <c r="E15" s="82"/>
    </row>
    <row r="16" spans="1:3" ht="13.5" thickBot="1">
      <c r="A16" s="28"/>
      <c r="B16" s="39" t="str">
        <f>CONCATENATE(C9,", your suggested yearly retirement income =")</f>
        <v>, your suggested yearly retirement income =</v>
      </c>
      <c r="C16" s="38" t="e">
        <f>Calculations!C4*Calculations!C5</f>
        <v>#N/A</v>
      </c>
    </row>
    <row r="17" spans="1:3" ht="13.5" thickBot="1">
      <c r="A17" s="28"/>
      <c r="B17" s="40" t="s">
        <v>79</v>
      </c>
      <c r="C17" s="52"/>
    </row>
    <row r="18" s="30" customFormat="1" ht="13.5" thickBot="1"/>
    <row r="19" spans="1:3" ht="13.5" thickBot="1">
      <c r="A19" s="28" t="s">
        <v>97</v>
      </c>
      <c r="B19" s="10" t="s">
        <v>116</v>
      </c>
      <c r="C19" s="53"/>
    </row>
    <row r="20" spans="1:2" ht="13.5" thickBot="1">
      <c r="A20" s="28"/>
      <c r="B20" s="20"/>
    </row>
    <row r="21" spans="1:3" ht="13.5" thickBot="1">
      <c r="A21" s="28" t="s">
        <v>98</v>
      </c>
      <c r="B21" s="10" t="s">
        <v>117</v>
      </c>
      <c r="C21" s="15"/>
    </row>
    <row r="22" spans="1:3" ht="13.5" thickBot="1">
      <c r="A22" s="28"/>
      <c r="C22" s="21"/>
    </row>
    <row r="23" spans="1:19" s="37" customFormat="1" ht="34.5" customHeight="1" thickBot="1">
      <c r="A23" s="33"/>
      <c r="B23" s="7"/>
      <c r="C23" s="42">
        <v>62</v>
      </c>
      <c r="D23" s="41" t="s">
        <v>115</v>
      </c>
      <c r="E23" s="42">
        <v>70</v>
      </c>
      <c r="F23" s="34"/>
      <c r="G23" s="34"/>
      <c r="H23" s="34"/>
      <c r="I23" s="34"/>
      <c r="J23" s="35" t="s">
        <v>80</v>
      </c>
      <c r="K23" s="34"/>
      <c r="L23" s="34"/>
      <c r="M23" s="34"/>
      <c r="N23" s="34"/>
      <c r="O23" s="34"/>
      <c r="P23" s="34"/>
      <c r="Q23" s="34"/>
      <c r="R23" s="36"/>
      <c r="S23" s="36"/>
    </row>
    <row r="24" spans="1:10" ht="27" customHeight="1" thickBot="1">
      <c r="A24" s="28" t="s">
        <v>99</v>
      </c>
      <c r="B24" s="10" t="s">
        <v>118</v>
      </c>
      <c r="C24" s="54"/>
      <c r="D24" s="54"/>
      <c r="E24" s="54"/>
      <c r="G24" s="12">
        <f>IF(C24&gt;0,1,0)</f>
        <v>0</v>
      </c>
      <c r="H24" s="12">
        <f>IF(D24&gt;0,2,0)</f>
        <v>0</v>
      </c>
      <c r="I24" s="12">
        <f>IF(E24&gt;0,3,0)</f>
        <v>0</v>
      </c>
      <c r="J24" s="18">
        <f>SUM(G24:I24)</f>
        <v>0</v>
      </c>
    </row>
    <row r="25" spans="1:11" ht="13.5" thickBot="1">
      <c r="A25" s="28"/>
      <c r="B25" s="20"/>
      <c r="J25" s="18" t="s">
        <v>83</v>
      </c>
      <c r="K25" s="18" t="s">
        <v>81</v>
      </c>
    </row>
    <row r="26" spans="1:11" ht="13.5" thickBot="1">
      <c r="A26" s="28" t="s">
        <v>100</v>
      </c>
      <c r="B26" s="10" t="s">
        <v>122</v>
      </c>
      <c r="C26" s="15"/>
      <c r="G26" s="12">
        <f>IF($J$24=1,C23,0)</f>
        <v>0</v>
      </c>
      <c r="H26" s="12">
        <f>IF($J$24=2,C26,0)</f>
        <v>0</v>
      </c>
      <c r="I26" s="12">
        <f>IF($J$24=3,E23,0)</f>
        <v>0</v>
      </c>
      <c r="J26" s="18">
        <f>SUM(G26:I26)</f>
        <v>0</v>
      </c>
      <c r="K26" s="12">
        <f>J26-C19</f>
        <v>0</v>
      </c>
    </row>
    <row r="27" ht="13.5" thickBot="1">
      <c r="A27" s="28"/>
    </row>
    <row r="28" spans="1:19" s="37" customFormat="1" ht="26.25" thickBot="1">
      <c r="A28" s="33"/>
      <c r="B28" s="8"/>
      <c r="C28" s="42">
        <v>62</v>
      </c>
      <c r="D28" s="41" t="s">
        <v>115</v>
      </c>
      <c r="E28" s="42">
        <v>70</v>
      </c>
      <c r="F28" s="34"/>
      <c r="G28" s="34"/>
      <c r="H28" s="34"/>
      <c r="I28" s="34"/>
      <c r="J28" s="35" t="s">
        <v>82</v>
      </c>
      <c r="K28" s="34"/>
      <c r="L28" s="34"/>
      <c r="M28" s="34"/>
      <c r="N28" s="34"/>
      <c r="O28" s="34"/>
      <c r="P28" s="34"/>
      <c r="Q28" s="34"/>
      <c r="R28" s="36"/>
      <c r="S28" s="36"/>
    </row>
    <row r="29" spans="1:10" ht="27" customHeight="1" thickBot="1">
      <c r="A29" s="28" t="s">
        <v>101</v>
      </c>
      <c r="B29" s="10" t="s">
        <v>84</v>
      </c>
      <c r="C29" s="31"/>
      <c r="D29" s="32"/>
      <c r="E29" s="31"/>
      <c r="G29" s="12">
        <f>IF($J$24=1,C29,0)</f>
        <v>0</v>
      </c>
      <c r="H29" s="12">
        <f>IF($J$24=2,D29,0)</f>
        <v>0</v>
      </c>
      <c r="I29" s="12">
        <f>IF($J$24=3,E29,0)</f>
        <v>0</v>
      </c>
      <c r="J29" s="18">
        <f>SUM(G29:I29)*12</f>
        <v>0</v>
      </c>
    </row>
    <row r="30" spans="1:10" ht="12.75">
      <c r="A30" s="28"/>
      <c r="B30" s="22" t="s">
        <v>75</v>
      </c>
      <c r="C30" s="21"/>
      <c r="D30" s="23"/>
      <c r="E30" s="21"/>
      <c r="J30" s="18"/>
    </row>
    <row r="31" spans="1:3" ht="13.5" thickBot="1">
      <c r="A31" s="28"/>
      <c r="C31" s="21"/>
    </row>
    <row r="32" spans="1:3" ht="27" customHeight="1" thickBot="1">
      <c r="A32" s="28" t="s">
        <v>102</v>
      </c>
      <c r="B32" s="10" t="s">
        <v>69</v>
      </c>
      <c r="C32" s="31"/>
    </row>
    <row r="33" ht="13.5" thickBot="1">
      <c r="A33" s="28"/>
    </row>
    <row r="34" spans="1:3" ht="27.75" customHeight="1" thickBot="1">
      <c r="A34" s="28" t="s">
        <v>103</v>
      </c>
      <c r="B34" s="10" t="s">
        <v>119</v>
      </c>
      <c r="C34" s="31"/>
    </row>
    <row r="35" ht="13.5" thickBot="1">
      <c r="A35" s="28"/>
    </row>
    <row r="36" spans="1:3" ht="26.25" thickBot="1">
      <c r="A36" s="28" t="s">
        <v>104</v>
      </c>
      <c r="B36" s="10" t="s">
        <v>120</v>
      </c>
      <c r="C36" s="31"/>
    </row>
    <row r="37" ht="13.5" thickBot="1">
      <c r="A37" s="28"/>
    </row>
    <row r="38" spans="1:3" ht="39" thickBot="1">
      <c r="A38" s="28" t="s">
        <v>105</v>
      </c>
      <c r="B38" s="10" t="s">
        <v>123</v>
      </c>
      <c r="C38" s="31"/>
    </row>
    <row r="39" ht="12.75">
      <c r="A39" s="28"/>
    </row>
    <row r="40" spans="1:5" ht="32.25" customHeight="1" thickBot="1">
      <c r="A40" s="28" t="s">
        <v>106</v>
      </c>
      <c r="B40" s="81" t="s">
        <v>121</v>
      </c>
      <c r="C40" s="82"/>
      <c r="D40" s="82"/>
      <c r="E40" s="82"/>
    </row>
    <row r="41" spans="1:3" ht="13.5" thickBot="1">
      <c r="A41" s="28" t="s">
        <v>107</v>
      </c>
      <c r="B41" s="10" t="s">
        <v>71</v>
      </c>
      <c r="C41" s="19"/>
    </row>
    <row r="42" spans="1:3" ht="13.5" thickBot="1">
      <c r="A42" s="28" t="s">
        <v>108</v>
      </c>
      <c r="B42" s="10" t="s">
        <v>70</v>
      </c>
      <c r="C42" s="19"/>
    </row>
    <row r="43" ht="13.5" thickBot="1">
      <c r="A43" s="28"/>
    </row>
    <row r="44" spans="1:3" ht="26.25" thickBot="1">
      <c r="A44" s="28" t="s">
        <v>109</v>
      </c>
      <c r="B44" s="10" t="s">
        <v>72</v>
      </c>
      <c r="C44" s="55">
        <v>0.06</v>
      </c>
    </row>
    <row r="45" ht="13.5" thickBot="1">
      <c r="A45" s="28"/>
    </row>
    <row r="46" spans="1:3" ht="13.5" thickBot="1">
      <c r="A46" s="28" t="s">
        <v>110</v>
      </c>
      <c r="B46" s="10" t="s">
        <v>73</v>
      </c>
      <c r="C46" s="24">
        <v>0.02</v>
      </c>
    </row>
    <row r="47" spans="1:19" s="10" customFormat="1" ht="13.5" thickBot="1">
      <c r="A47" s="29"/>
      <c r="B47" s="20"/>
      <c r="D47" s="25"/>
      <c r="F47" s="26"/>
      <c r="G47" s="26"/>
      <c r="H47" s="26"/>
      <c r="I47" s="26"/>
      <c r="J47" s="26"/>
      <c r="K47" s="26"/>
      <c r="L47" s="26"/>
      <c r="M47" s="26"/>
      <c r="N47" s="26"/>
      <c r="O47" s="26"/>
      <c r="P47" s="26"/>
      <c r="Q47" s="26"/>
      <c r="R47" s="27"/>
      <c r="S47" s="27"/>
    </row>
    <row r="48" spans="1:3" ht="26.25" thickBot="1">
      <c r="A48" s="28" t="s">
        <v>111</v>
      </c>
      <c r="B48" s="10" t="s">
        <v>74</v>
      </c>
      <c r="C48" s="31">
        <v>0</v>
      </c>
    </row>
  </sheetData>
  <sheetProtection password="80F1" sheet="1" objects="1" scenarios="1" selectLockedCells="1"/>
  <mergeCells count="6">
    <mergeCell ref="B40:E40"/>
    <mergeCell ref="B15:E15"/>
    <mergeCell ref="A4:B4"/>
    <mergeCell ref="A1:E1"/>
    <mergeCell ref="A2:E2"/>
    <mergeCell ref="A5:C5"/>
  </mergeCells>
  <hyperlinks>
    <hyperlink ref="B30" r:id="rId1" display="http://www.ssa.gov/retire2/calculators.htm"/>
  </hyperlinks>
  <printOptions/>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F24"/>
  <sheetViews>
    <sheetView zoomScalePageLayoutView="0" workbookViewId="0" topLeftCell="A1">
      <selection activeCell="C17" sqref="C17:C18"/>
    </sheetView>
  </sheetViews>
  <sheetFormatPr defaultColWidth="9.140625" defaultRowHeight="12.75"/>
  <cols>
    <col min="1" max="1" width="5.00390625" style="59" bestFit="1" customWidth="1"/>
    <col min="2" max="2" width="36.28125" style="59" customWidth="1"/>
    <col min="3" max="3" width="10.140625" style="67" bestFit="1" customWidth="1"/>
    <col min="4" max="16384" width="9.140625" style="59" customWidth="1"/>
  </cols>
  <sheetData>
    <row r="1" spans="1:3" ht="12.75">
      <c r="A1" s="57" t="s">
        <v>0</v>
      </c>
      <c r="B1" s="57"/>
      <c r="C1" s="58">
        <f>'Retirement Calculator'!C9</f>
        <v>0</v>
      </c>
    </row>
    <row r="2" spans="1:3" ht="12.75">
      <c r="A2" s="92" t="s">
        <v>2</v>
      </c>
      <c r="B2" s="61" t="s">
        <v>65</v>
      </c>
      <c r="C2" s="93">
        <f>'Retirement Calculator'!C11</f>
        <v>0</v>
      </c>
    </row>
    <row r="3" spans="1:3" ht="12.75">
      <c r="A3" s="92"/>
      <c r="B3" s="61" t="s">
        <v>4</v>
      </c>
      <c r="C3" s="93"/>
    </row>
    <row r="4" spans="1:6" ht="12.75">
      <c r="A4" s="60" t="s">
        <v>66</v>
      </c>
      <c r="B4" s="61" t="s">
        <v>76</v>
      </c>
      <c r="C4" s="63">
        <f>IF('Retirement Calculator'!C13&lt;50,VLOOKUP(50-C7,'Table 2'!$A$2:$B33,2)*C2,'Retirement Calculator'!C11)</f>
        <v>0</v>
      </c>
      <c r="F4" s="59" t="e">
        <f>C4*C5</f>
        <v>#N/A</v>
      </c>
    </row>
    <row r="5" spans="1:3" ht="12.75">
      <c r="A5" s="60" t="s">
        <v>67</v>
      </c>
      <c r="B5" s="61" t="s">
        <v>68</v>
      </c>
      <c r="C5" s="63" t="e">
        <f>VLOOKUP(C4,'Table 1'!$A3:$B9,2)</f>
        <v>#N/A</v>
      </c>
    </row>
    <row r="6" spans="1:3" ht="12.75">
      <c r="A6" s="60" t="s">
        <v>77</v>
      </c>
      <c r="B6" s="61" t="s">
        <v>78</v>
      </c>
      <c r="C6" s="64" t="e">
        <f>IF('Retirement Calculator'!C17&gt;0,'Retirement Calculator'!C17,'Retirement Calculator'!C16)</f>
        <v>#N/A</v>
      </c>
    </row>
    <row r="7" spans="1:3" ht="12.75">
      <c r="A7" s="60" t="s">
        <v>5</v>
      </c>
      <c r="B7" s="61" t="s">
        <v>6</v>
      </c>
      <c r="C7" s="62">
        <f>'Retirement Calculator'!C13</f>
        <v>0</v>
      </c>
    </row>
    <row r="8" spans="1:3" ht="12.75">
      <c r="A8" s="60" t="s">
        <v>7</v>
      </c>
      <c r="B8" s="61" t="s">
        <v>8</v>
      </c>
      <c r="C8" s="62">
        <f>'Retirement Calculator'!C19</f>
        <v>0</v>
      </c>
    </row>
    <row r="9" spans="1:3" ht="12.75">
      <c r="A9" s="60" t="s">
        <v>9</v>
      </c>
      <c r="B9" s="61" t="s">
        <v>10</v>
      </c>
      <c r="C9" s="63">
        <f>C8-C7</f>
        <v>0</v>
      </c>
    </row>
    <row r="10" spans="1:3" ht="12.75">
      <c r="A10" s="60" t="s">
        <v>11</v>
      </c>
      <c r="B10" s="61" t="s">
        <v>12</v>
      </c>
      <c r="C10" s="62">
        <f>'Retirement Calculator'!C21-'Retirement Calculator'!C19</f>
        <v>0</v>
      </c>
    </row>
    <row r="11" spans="1:3" ht="24">
      <c r="A11" s="60" t="s">
        <v>13</v>
      </c>
      <c r="B11" s="65" t="s">
        <v>36</v>
      </c>
      <c r="C11" s="62">
        <f>'Retirement Calculator'!J29</f>
        <v>0</v>
      </c>
    </row>
    <row r="12" spans="1:3" ht="12.75">
      <c r="A12" s="60" t="s">
        <v>85</v>
      </c>
      <c r="B12" s="65" t="s">
        <v>88</v>
      </c>
      <c r="C12" s="62">
        <f>'Retirement Calculator'!J26</f>
        <v>0</v>
      </c>
    </row>
    <row r="13" spans="1:3" ht="24">
      <c r="A13" s="60" t="s">
        <v>87</v>
      </c>
      <c r="B13" s="65" t="s">
        <v>89</v>
      </c>
      <c r="C13" s="62">
        <f>'Retirement Calculator'!K26</f>
        <v>0</v>
      </c>
    </row>
    <row r="14" spans="1:3" ht="12.75">
      <c r="A14" s="60" t="s">
        <v>87</v>
      </c>
      <c r="B14" s="65" t="s">
        <v>86</v>
      </c>
      <c r="C14" s="62">
        <f>IF(C13&gt;0,VLOOKUP(Calculations!C13,'Ap4'!A2:N33,C23+1)*C11,0)</f>
        <v>0</v>
      </c>
    </row>
    <row r="15" spans="1:3" ht="24">
      <c r="A15" s="60" t="s">
        <v>14</v>
      </c>
      <c r="B15" s="65" t="s">
        <v>15</v>
      </c>
      <c r="C15" s="62">
        <f>'Retirement Calculator'!C32</f>
        <v>0</v>
      </c>
    </row>
    <row r="16" spans="1:3" ht="12.75">
      <c r="A16" s="91" t="s">
        <v>16</v>
      </c>
      <c r="B16" s="91"/>
      <c r="C16" s="91"/>
    </row>
    <row r="17" spans="1:3" ht="38.25">
      <c r="A17" s="60" t="s">
        <v>17</v>
      </c>
      <c r="B17" s="66" t="s">
        <v>18</v>
      </c>
      <c r="C17" s="62">
        <f>'Retirement Calculator'!C34</f>
        <v>0</v>
      </c>
    </row>
    <row r="18" spans="1:3" ht="25.5">
      <c r="A18" s="60" t="s">
        <v>19</v>
      </c>
      <c r="B18" s="66" t="s">
        <v>20</v>
      </c>
      <c r="C18" s="62">
        <f>'Retirement Calculator'!C36</f>
        <v>0</v>
      </c>
    </row>
    <row r="19" spans="1:3" ht="51">
      <c r="A19" s="60" t="s">
        <v>21</v>
      </c>
      <c r="B19" s="66" t="s">
        <v>22</v>
      </c>
      <c r="C19" s="62">
        <f>'Retirement Calculator'!C38</f>
        <v>0</v>
      </c>
    </row>
    <row r="20" spans="1:3" ht="76.5">
      <c r="A20" s="60" t="s">
        <v>23</v>
      </c>
      <c r="B20" s="66" t="s">
        <v>24</v>
      </c>
      <c r="C20" s="62" t="e">
        <f>('Retirement Calculator'!$C41-'Retirement Calculator'!$C42)/'Retirement Calculator'!$F9</f>
        <v>#DIV/0!</v>
      </c>
    </row>
    <row r="21" spans="1:3" ht="25.5">
      <c r="A21" s="60" t="s">
        <v>25</v>
      </c>
      <c r="B21" s="61" t="s">
        <v>26</v>
      </c>
      <c r="C21" s="62">
        <f>'Retirement Calculator'!$C$44*100</f>
        <v>6</v>
      </c>
    </row>
    <row r="22" spans="1:3" ht="12.75">
      <c r="A22" s="60" t="s">
        <v>27</v>
      </c>
      <c r="B22" s="61" t="s">
        <v>28</v>
      </c>
      <c r="C22" s="62">
        <f>'Retirement Calculator'!$C$46*100</f>
        <v>2</v>
      </c>
    </row>
    <row r="23" spans="1:3" ht="25.5">
      <c r="A23" s="60" t="s">
        <v>29</v>
      </c>
      <c r="B23" s="61" t="s">
        <v>30</v>
      </c>
      <c r="C23" s="62">
        <f>C21-C22</f>
        <v>4</v>
      </c>
    </row>
    <row r="24" spans="1:3" ht="25.5">
      <c r="A24" s="60" t="s">
        <v>31</v>
      </c>
      <c r="B24" s="61" t="s">
        <v>32</v>
      </c>
      <c r="C24" s="62">
        <f>'Retirement Calculator'!C48</f>
        <v>0</v>
      </c>
    </row>
  </sheetData>
  <sheetProtection password="80F1" sheet="1" objects="1" scenarios="1" selectLockedCells="1" selectUnlockedCells="1"/>
  <mergeCells count="3">
    <mergeCell ref="A16:C16"/>
    <mergeCell ref="A2:A3"/>
    <mergeCell ref="C2:C3"/>
  </mergeCells>
  <printOptions/>
  <pageMargins left="0.75" right="0.7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C17" sqref="C17:C18"/>
    </sheetView>
  </sheetViews>
  <sheetFormatPr defaultColWidth="9.140625" defaultRowHeight="12.75"/>
  <cols>
    <col min="1" max="1" width="9.140625" style="59" customWidth="1"/>
    <col min="2" max="2" width="37.421875" style="59" customWidth="1"/>
    <col min="3" max="3" width="19.28125" style="59" customWidth="1"/>
    <col min="4" max="4" width="13.140625" style="80" customWidth="1"/>
    <col min="5" max="7" width="9.140625" style="59" customWidth="1"/>
    <col min="8" max="8" width="17.140625" style="59" customWidth="1"/>
    <col min="9" max="16384" width="9.140625" style="59" customWidth="1"/>
  </cols>
  <sheetData>
    <row r="1" spans="1:4" ht="12.75">
      <c r="A1" s="101"/>
      <c r="B1" s="102"/>
      <c r="C1" s="68" t="s">
        <v>33</v>
      </c>
      <c r="D1" s="100" t="s">
        <v>1</v>
      </c>
    </row>
    <row r="2" spans="1:4" ht="12.75">
      <c r="A2" s="101"/>
      <c r="B2" s="102"/>
      <c r="C2" s="68" t="s">
        <v>34</v>
      </c>
      <c r="D2" s="100"/>
    </row>
    <row r="3" spans="1:8" ht="24">
      <c r="A3" s="69">
        <v>1</v>
      </c>
      <c r="B3" s="65" t="s">
        <v>3</v>
      </c>
      <c r="C3" s="70" t="s">
        <v>35</v>
      </c>
      <c r="D3" s="71" t="e">
        <f>Calculations!C6</f>
        <v>#N/A</v>
      </c>
      <c r="H3" s="71"/>
    </row>
    <row r="4" spans="1:4" ht="24">
      <c r="A4" s="69">
        <v>2</v>
      </c>
      <c r="B4" s="65" t="s">
        <v>36</v>
      </c>
      <c r="C4" s="70" t="s">
        <v>37</v>
      </c>
      <c r="D4" s="71">
        <f>Calculations!C11</f>
        <v>0</v>
      </c>
    </row>
    <row r="5" spans="1:4" ht="24">
      <c r="A5" s="69">
        <v>3</v>
      </c>
      <c r="B5" s="65" t="s">
        <v>15</v>
      </c>
      <c r="C5" s="70" t="s">
        <v>38</v>
      </c>
      <c r="D5" s="71">
        <f>Calculations!C15</f>
        <v>0</v>
      </c>
    </row>
    <row r="6" spans="1:4" ht="36">
      <c r="A6" s="97">
        <v>4</v>
      </c>
      <c r="B6" s="65" t="s">
        <v>39</v>
      </c>
      <c r="C6" s="98" t="s">
        <v>41</v>
      </c>
      <c r="D6" s="94">
        <f>D4+D5</f>
        <v>0</v>
      </c>
    </row>
    <row r="7" spans="1:4" ht="12.75">
      <c r="A7" s="97"/>
      <c r="B7" s="65" t="s">
        <v>40</v>
      </c>
      <c r="C7" s="98"/>
      <c r="D7" s="94"/>
    </row>
    <row r="8" spans="1:4" ht="24">
      <c r="A8" s="69">
        <v>5</v>
      </c>
      <c r="B8" s="65" t="s">
        <v>42</v>
      </c>
      <c r="C8" s="70" t="s">
        <v>41</v>
      </c>
      <c r="D8" s="72" t="e">
        <f>D3-D6</f>
        <v>#N/A</v>
      </c>
    </row>
    <row r="9" spans="1:6" ht="48">
      <c r="A9" s="97">
        <v>6</v>
      </c>
      <c r="B9" s="65" t="s">
        <v>43</v>
      </c>
      <c r="C9" s="96" t="s">
        <v>44</v>
      </c>
      <c r="D9" s="94" t="e">
        <f>(VLOOKUP(Calculations!C10,'Ap4'!A2:N33,Calculations!C23+1))*D8+Calculations!C14</f>
        <v>#N/A</v>
      </c>
      <c r="F9" s="73"/>
    </row>
    <row r="10" spans="1:4" ht="24">
      <c r="A10" s="97"/>
      <c r="B10" s="65" t="s">
        <v>90</v>
      </c>
      <c r="C10" s="96"/>
      <c r="D10" s="94"/>
    </row>
    <row r="11" spans="1:4" ht="12.75">
      <c r="A11" s="95"/>
      <c r="B11" s="95"/>
      <c r="C11" s="95"/>
      <c r="D11" s="95"/>
    </row>
    <row r="12" spans="1:4" ht="12.75">
      <c r="A12" s="96" t="s">
        <v>45</v>
      </c>
      <c r="B12" s="96"/>
      <c r="C12" s="96"/>
      <c r="D12" s="96"/>
    </row>
    <row r="13" spans="1:4" ht="36">
      <c r="A13" s="69">
        <v>7</v>
      </c>
      <c r="B13" s="75" t="s">
        <v>126</v>
      </c>
      <c r="C13" s="70" t="s">
        <v>46</v>
      </c>
      <c r="D13" s="71">
        <f>Calculations!C17</f>
        <v>0</v>
      </c>
    </row>
    <row r="14" spans="1:4" ht="24">
      <c r="A14" s="69">
        <v>7</v>
      </c>
      <c r="B14" s="75" t="s">
        <v>127</v>
      </c>
      <c r="C14" s="70" t="s">
        <v>47</v>
      </c>
      <c r="D14" s="71">
        <f>Calculations!C18</f>
        <v>0</v>
      </c>
    </row>
    <row r="15" spans="1:4" ht="48">
      <c r="A15" s="69">
        <v>7</v>
      </c>
      <c r="B15" s="75" t="s">
        <v>128</v>
      </c>
      <c r="C15" s="70" t="s">
        <v>48</v>
      </c>
      <c r="D15" s="71">
        <f>Calculations!C19</f>
        <v>0</v>
      </c>
    </row>
    <row r="16" spans="1:4" ht="72">
      <c r="A16" s="69">
        <v>7</v>
      </c>
      <c r="B16" s="75" t="s">
        <v>129</v>
      </c>
      <c r="C16" s="70" t="s">
        <v>49</v>
      </c>
      <c r="D16" s="71" t="e">
        <f>Calculations!C20</f>
        <v>#DIV/0!</v>
      </c>
    </row>
    <row r="17" spans="1:4" ht="24" customHeight="1">
      <c r="A17" s="97">
        <v>7</v>
      </c>
      <c r="B17" s="75" t="s">
        <v>130</v>
      </c>
      <c r="C17" s="98" t="s">
        <v>41</v>
      </c>
      <c r="D17" s="99" t="e">
        <f>D13+D14+D15+D16</f>
        <v>#DIV/0!</v>
      </c>
    </row>
    <row r="18" spans="1:4" ht="24">
      <c r="A18" s="97"/>
      <c r="B18" s="76" t="s">
        <v>50</v>
      </c>
      <c r="C18" s="98"/>
      <c r="D18" s="99"/>
    </row>
    <row r="19" spans="1:4" ht="12.75">
      <c r="A19" s="77"/>
      <c r="B19" s="74"/>
      <c r="C19" s="74"/>
      <c r="D19" s="78"/>
    </row>
    <row r="20" spans="1:4" ht="36">
      <c r="A20" s="69">
        <v>8</v>
      </c>
      <c r="B20" s="65" t="s">
        <v>51</v>
      </c>
      <c r="C20" s="65" t="s">
        <v>52</v>
      </c>
      <c r="D20" s="72" t="e">
        <f>(VLOOKUP(Calculations!C9,'Ap1'!A2:N33,Calculations!C23+1))*D17</f>
        <v>#N/A</v>
      </c>
    </row>
    <row r="21" spans="1:4" ht="24">
      <c r="A21" s="69">
        <v>9</v>
      </c>
      <c r="B21" s="65" t="s">
        <v>53</v>
      </c>
      <c r="C21" s="70" t="s">
        <v>41</v>
      </c>
      <c r="D21" s="72" t="e">
        <f>D9-D20</f>
        <v>#N/A</v>
      </c>
    </row>
    <row r="22" spans="1:4" ht="24">
      <c r="A22" s="97">
        <v>10</v>
      </c>
      <c r="B22" s="65" t="s">
        <v>54</v>
      </c>
      <c r="C22" s="96" t="s">
        <v>52</v>
      </c>
      <c r="D22" s="94" t="e">
        <f>D21/(VLOOKUP(Calculations!C9,'Ap3'!A2:N33,Calculations!C23+1))</f>
        <v>#N/A</v>
      </c>
    </row>
    <row r="23" spans="1:4" ht="12.75">
      <c r="A23" s="97"/>
      <c r="B23" s="65" t="s">
        <v>55</v>
      </c>
      <c r="C23" s="96"/>
      <c r="D23" s="94"/>
    </row>
    <row r="24" spans="1:4" ht="24">
      <c r="A24" s="69">
        <v>11</v>
      </c>
      <c r="B24" s="65" t="s">
        <v>32</v>
      </c>
      <c r="C24" s="70" t="s">
        <v>56</v>
      </c>
      <c r="D24" s="71">
        <f>Calculations!C24</f>
        <v>0</v>
      </c>
    </row>
    <row r="25" spans="1:8" ht="49.5">
      <c r="A25" s="69">
        <v>12</v>
      </c>
      <c r="B25" s="65" t="s">
        <v>131</v>
      </c>
      <c r="C25" s="70" t="s">
        <v>41</v>
      </c>
      <c r="D25" s="71" t="e">
        <f>D22-D24</f>
        <v>#N/A</v>
      </c>
      <c r="H25" s="79"/>
    </row>
    <row r="26" ht="12.75">
      <c r="H26" s="79"/>
    </row>
  </sheetData>
  <sheetProtection password="80F1" sheet="1" objects="1" scenarios="1" selectLockedCells="1" selectUnlockedCells="1"/>
  <mergeCells count="17">
    <mergeCell ref="D1:D2"/>
    <mergeCell ref="D6:D7"/>
    <mergeCell ref="A9:A10"/>
    <mergeCell ref="C9:C10"/>
    <mergeCell ref="A6:A7"/>
    <mergeCell ref="C6:C7"/>
    <mergeCell ref="A1:A2"/>
    <mergeCell ref="B1:B2"/>
    <mergeCell ref="D9:D10"/>
    <mergeCell ref="D22:D23"/>
    <mergeCell ref="A11:D11"/>
    <mergeCell ref="A12:D12"/>
    <mergeCell ref="A22:A23"/>
    <mergeCell ref="C22:C23"/>
    <mergeCell ref="A17:A18"/>
    <mergeCell ref="C17:C18"/>
    <mergeCell ref="D17:D1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33"/>
  <sheetViews>
    <sheetView zoomScalePageLayoutView="0" workbookViewId="0" topLeftCell="A1">
      <selection activeCell="A33" sqref="A2:A33"/>
    </sheetView>
  </sheetViews>
  <sheetFormatPr defaultColWidth="9.140625" defaultRowHeight="12.75"/>
  <cols>
    <col min="1" max="1" width="19.28125" style="0" customWidth="1"/>
  </cols>
  <sheetData>
    <row r="1" spans="1:14" ht="12.75">
      <c r="A1" s="1" t="s">
        <v>57</v>
      </c>
      <c r="B1" s="2">
        <v>0.01</v>
      </c>
      <c r="C1" s="2">
        <v>0.02</v>
      </c>
      <c r="D1" s="2">
        <v>0.03</v>
      </c>
      <c r="E1" s="2">
        <v>0.04</v>
      </c>
      <c r="F1" s="2">
        <v>0.05</v>
      </c>
      <c r="G1" s="2">
        <v>0.06</v>
      </c>
      <c r="H1" s="2">
        <v>0.07</v>
      </c>
      <c r="I1" s="2">
        <v>0.08</v>
      </c>
      <c r="J1" s="2">
        <v>0.09</v>
      </c>
      <c r="K1" s="2">
        <v>0.1</v>
      </c>
      <c r="L1" s="2">
        <v>0.12</v>
      </c>
      <c r="M1" s="2">
        <v>0.14</v>
      </c>
      <c r="N1" s="2">
        <v>0.15</v>
      </c>
    </row>
    <row r="2" spans="1:14" ht="12.75">
      <c r="A2" s="1">
        <v>1</v>
      </c>
      <c r="B2" s="1">
        <v>1.01</v>
      </c>
      <c r="C2" s="1">
        <v>1.02</v>
      </c>
      <c r="D2" s="1">
        <v>1.03</v>
      </c>
      <c r="E2" s="1">
        <v>1.04</v>
      </c>
      <c r="F2" s="1">
        <v>1.05</v>
      </c>
      <c r="G2" s="1">
        <v>1.06</v>
      </c>
      <c r="H2" s="1">
        <v>1.07</v>
      </c>
      <c r="I2" s="1">
        <v>1.08</v>
      </c>
      <c r="J2" s="1">
        <v>1.09</v>
      </c>
      <c r="K2" s="1">
        <v>1.1</v>
      </c>
      <c r="L2" s="1">
        <v>1.12</v>
      </c>
      <c r="M2" s="1">
        <v>1.14</v>
      </c>
      <c r="N2" s="1">
        <v>1.15</v>
      </c>
    </row>
    <row r="3" spans="1:14" ht="12.75">
      <c r="A3" s="1">
        <v>2</v>
      </c>
      <c r="B3" s="1">
        <v>1.02</v>
      </c>
      <c r="C3" s="1">
        <v>1.04</v>
      </c>
      <c r="D3" s="1">
        <v>1.061</v>
      </c>
      <c r="E3" s="1">
        <v>1.082</v>
      </c>
      <c r="F3" s="1">
        <v>1.103</v>
      </c>
      <c r="G3" s="1">
        <v>1.124</v>
      </c>
      <c r="H3" s="1">
        <v>1.145</v>
      </c>
      <c r="I3" s="1">
        <v>1.166</v>
      </c>
      <c r="J3" s="1">
        <v>1.188</v>
      </c>
      <c r="K3" s="1">
        <v>1.21</v>
      </c>
      <c r="L3" s="1">
        <v>1.254</v>
      </c>
      <c r="M3" s="1">
        <v>1.3</v>
      </c>
      <c r="N3" s="1">
        <v>1.323</v>
      </c>
    </row>
    <row r="4" spans="1:14" ht="12.75">
      <c r="A4" s="1">
        <v>3</v>
      </c>
      <c r="B4" s="1">
        <v>1.03</v>
      </c>
      <c r="C4" s="1">
        <v>1.061</v>
      </c>
      <c r="D4" s="1">
        <v>1.093</v>
      </c>
      <c r="E4" s="1">
        <v>1.125</v>
      </c>
      <c r="F4" s="1">
        <v>1.158</v>
      </c>
      <c r="G4" s="1">
        <v>1.191</v>
      </c>
      <c r="H4" s="1">
        <v>1.225</v>
      </c>
      <c r="I4" s="1">
        <v>1.26</v>
      </c>
      <c r="J4" s="1">
        <v>1.295</v>
      </c>
      <c r="K4" s="1">
        <v>1.331</v>
      </c>
      <c r="L4" s="1">
        <v>1.405</v>
      </c>
      <c r="M4" s="1">
        <v>1.482</v>
      </c>
      <c r="N4" s="1">
        <v>1.521</v>
      </c>
    </row>
    <row r="5" spans="1:14" ht="12.75">
      <c r="A5" s="1">
        <v>4</v>
      </c>
      <c r="B5" s="1">
        <v>1.041</v>
      </c>
      <c r="C5" s="1">
        <v>1.082</v>
      </c>
      <c r="D5" s="1">
        <v>1.126</v>
      </c>
      <c r="E5" s="1">
        <v>1.17</v>
      </c>
      <c r="F5" s="1">
        <v>1.216</v>
      </c>
      <c r="G5" s="1">
        <v>1.262</v>
      </c>
      <c r="H5" s="1">
        <v>1.311</v>
      </c>
      <c r="I5" s="1">
        <v>1.36</v>
      </c>
      <c r="J5" s="1">
        <v>1.412</v>
      </c>
      <c r="K5" s="1">
        <v>1.464</v>
      </c>
      <c r="L5" s="1">
        <v>1.574</v>
      </c>
      <c r="M5" s="1">
        <v>1.689</v>
      </c>
      <c r="N5" s="1">
        <v>1.749</v>
      </c>
    </row>
    <row r="6" spans="1:14" ht="12.75">
      <c r="A6" s="1">
        <v>5</v>
      </c>
      <c r="B6" s="1">
        <v>1.051</v>
      </c>
      <c r="C6" s="1">
        <v>1.104</v>
      </c>
      <c r="D6" s="1">
        <v>1.159</v>
      </c>
      <c r="E6" s="1">
        <v>1.217</v>
      </c>
      <c r="F6" s="1">
        <v>1.276</v>
      </c>
      <c r="G6" s="1">
        <v>1.338</v>
      </c>
      <c r="H6" s="1">
        <v>1.403</v>
      </c>
      <c r="I6" s="1">
        <v>1.469</v>
      </c>
      <c r="J6" s="1">
        <v>1.539</v>
      </c>
      <c r="K6" s="1">
        <v>1.611</v>
      </c>
      <c r="L6" s="1">
        <v>1.762</v>
      </c>
      <c r="M6" s="1">
        <v>1.925</v>
      </c>
      <c r="N6" s="1">
        <v>2.011</v>
      </c>
    </row>
    <row r="7" spans="1:14" ht="12.75">
      <c r="A7" s="1">
        <v>6</v>
      </c>
      <c r="B7" s="1">
        <v>1.062</v>
      </c>
      <c r="C7" s="1">
        <v>1.126</v>
      </c>
      <c r="D7" s="1">
        <v>1.194</v>
      </c>
      <c r="E7" s="1">
        <v>1.265</v>
      </c>
      <c r="F7" s="1">
        <v>1.34</v>
      </c>
      <c r="G7" s="1">
        <v>1.419</v>
      </c>
      <c r="H7" s="1">
        <v>1.501</v>
      </c>
      <c r="I7" s="1">
        <v>1.587</v>
      </c>
      <c r="J7" s="1">
        <v>1.677</v>
      </c>
      <c r="K7" s="1">
        <v>1.772</v>
      </c>
      <c r="L7" s="1">
        <v>1.974</v>
      </c>
      <c r="M7" s="1">
        <v>2.195</v>
      </c>
      <c r="N7" s="1">
        <v>2.313</v>
      </c>
    </row>
    <row r="8" spans="1:14" ht="12.75">
      <c r="A8" s="1">
        <v>7</v>
      </c>
      <c r="B8" s="1">
        <v>1.072</v>
      </c>
      <c r="C8" s="1">
        <v>1.149</v>
      </c>
      <c r="D8" s="1">
        <v>1.23</v>
      </c>
      <c r="E8" s="1">
        <v>1.316</v>
      </c>
      <c r="F8" s="1">
        <v>1.407</v>
      </c>
      <c r="G8" s="1">
        <v>1.504</v>
      </c>
      <c r="H8" s="1">
        <v>1.606</v>
      </c>
      <c r="I8" s="1">
        <v>1.714</v>
      </c>
      <c r="J8" s="1">
        <v>1.828</v>
      </c>
      <c r="K8" s="1">
        <v>1.949</v>
      </c>
      <c r="L8" s="1">
        <v>2.211</v>
      </c>
      <c r="M8" s="1">
        <v>2.502</v>
      </c>
      <c r="N8" s="1">
        <v>2.66</v>
      </c>
    </row>
    <row r="9" spans="1:14" ht="12.75">
      <c r="A9" s="1">
        <v>8</v>
      </c>
      <c r="B9" s="1">
        <v>1.083</v>
      </c>
      <c r="C9" s="1">
        <v>1.172</v>
      </c>
      <c r="D9" s="1">
        <v>1.267</v>
      </c>
      <c r="E9" s="1">
        <v>1.369</v>
      </c>
      <c r="F9" s="1">
        <v>1.477</v>
      </c>
      <c r="G9" s="1">
        <v>1.594</v>
      </c>
      <c r="H9" s="1">
        <v>1.718</v>
      </c>
      <c r="I9" s="1">
        <v>1.851</v>
      </c>
      <c r="J9" s="1">
        <v>1.993</v>
      </c>
      <c r="K9" s="1">
        <v>2.144</v>
      </c>
      <c r="L9" s="1">
        <v>2.476</v>
      </c>
      <c r="M9" s="1">
        <v>2.853</v>
      </c>
      <c r="N9" s="1">
        <v>3.059</v>
      </c>
    </row>
    <row r="10" spans="1:14" ht="12.75">
      <c r="A10" s="1">
        <v>9</v>
      </c>
      <c r="B10" s="1">
        <v>1.094</v>
      </c>
      <c r="C10" s="1">
        <v>1.195</v>
      </c>
      <c r="D10" s="1">
        <v>1.305</v>
      </c>
      <c r="E10" s="1">
        <v>1.423</v>
      </c>
      <c r="F10" s="1">
        <v>1.551</v>
      </c>
      <c r="G10" s="1">
        <v>1.689</v>
      </c>
      <c r="H10" s="1">
        <v>1.838</v>
      </c>
      <c r="I10" s="1">
        <v>1.999</v>
      </c>
      <c r="J10" s="1">
        <v>2.172</v>
      </c>
      <c r="K10" s="1">
        <v>2.358</v>
      </c>
      <c r="L10" s="1">
        <v>2.773</v>
      </c>
      <c r="M10" s="1">
        <v>3.252</v>
      </c>
      <c r="N10" s="1">
        <v>3.518</v>
      </c>
    </row>
    <row r="11" spans="1:14" ht="12.75">
      <c r="A11" s="1">
        <v>10</v>
      </c>
      <c r="B11" s="1">
        <v>1.105</v>
      </c>
      <c r="C11" s="1">
        <v>1.219</v>
      </c>
      <c r="D11" s="1">
        <v>1.344</v>
      </c>
      <c r="E11" s="1">
        <v>1.48</v>
      </c>
      <c r="F11" s="1">
        <v>1.629</v>
      </c>
      <c r="G11" s="1">
        <v>1.791</v>
      </c>
      <c r="H11" s="1">
        <v>1.967</v>
      </c>
      <c r="I11" s="1">
        <v>2.159</v>
      </c>
      <c r="J11" s="1">
        <v>2.367</v>
      </c>
      <c r="K11" s="1">
        <v>2.594</v>
      </c>
      <c r="L11" s="1">
        <v>3.106</v>
      </c>
      <c r="M11" s="1">
        <v>3.707</v>
      </c>
      <c r="N11" s="1">
        <v>4.046</v>
      </c>
    </row>
    <row r="12" spans="1:14" ht="12.75">
      <c r="A12" s="1">
        <v>11</v>
      </c>
      <c r="B12" s="1">
        <v>1.116</v>
      </c>
      <c r="C12" s="1">
        <v>1.243</v>
      </c>
      <c r="D12" s="1">
        <v>1.384</v>
      </c>
      <c r="E12" s="1">
        <v>1.539</v>
      </c>
      <c r="F12" s="1">
        <v>1.71</v>
      </c>
      <c r="G12" s="1">
        <v>1.898</v>
      </c>
      <c r="H12" s="1">
        <v>2.105</v>
      </c>
      <c r="I12" s="1">
        <v>2.332</v>
      </c>
      <c r="J12" s="1">
        <v>2.58</v>
      </c>
      <c r="K12" s="1">
        <v>2.853</v>
      </c>
      <c r="L12" s="1">
        <v>3.479</v>
      </c>
      <c r="M12" s="1">
        <v>4.226</v>
      </c>
      <c r="N12" s="1">
        <v>4.652</v>
      </c>
    </row>
    <row r="13" spans="1:14" ht="12.75">
      <c r="A13" s="1">
        <v>12</v>
      </c>
      <c r="B13" s="1">
        <v>1.127</v>
      </c>
      <c r="C13" s="1">
        <v>1.268</v>
      </c>
      <c r="D13" s="1">
        <v>1.426</v>
      </c>
      <c r="E13" s="1">
        <v>1.601</v>
      </c>
      <c r="F13" s="1">
        <v>1.796</v>
      </c>
      <c r="G13" s="1">
        <v>2.012</v>
      </c>
      <c r="H13" s="1">
        <v>2.252</v>
      </c>
      <c r="I13" s="1">
        <v>2.518</v>
      </c>
      <c r="J13" s="1">
        <v>2.813</v>
      </c>
      <c r="K13" s="1">
        <v>3.138</v>
      </c>
      <c r="L13" s="1">
        <v>3.869</v>
      </c>
      <c r="M13" s="1">
        <v>4.818</v>
      </c>
      <c r="N13" s="1">
        <v>5.35</v>
      </c>
    </row>
    <row r="14" spans="1:14" ht="12.75">
      <c r="A14" s="1">
        <v>13</v>
      </c>
      <c r="B14" s="1">
        <v>1.138</v>
      </c>
      <c r="C14" s="1">
        <v>1.294</v>
      </c>
      <c r="D14" s="1">
        <v>1.469</v>
      </c>
      <c r="E14" s="1">
        <v>1.665</v>
      </c>
      <c r="F14" s="1">
        <v>1.886</v>
      </c>
      <c r="G14" s="1">
        <v>2.133</v>
      </c>
      <c r="H14" s="1">
        <v>2.41</v>
      </c>
      <c r="I14" s="1">
        <v>2.72</v>
      </c>
      <c r="J14" s="1">
        <v>3.066</v>
      </c>
      <c r="K14" s="1">
        <v>3.452</v>
      </c>
      <c r="L14" s="1">
        <v>4.363</v>
      </c>
      <c r="M14" s="1">
        <v>5.492</v>
      </c>
      <c r="N14" s="1">
        <v>6.153</v>
      </c>
    </row>
    <row r="15" spans="1:14" ht="12.75">
      <c r="A15" s="1">
        <v>14</v>
      </c>
      <c r="B15" s="1">
        <v>1.149</v>
      </c>
      <c r="C15" s="1">
        <v>1.319</v>
      </c>
      <c r="D15" s="1">
        <v>1.513</v>
      </c>
      <c r="E15" s="1">
        <v>1.732</v>
      </c>
      <c r="F15" s="1">
        <v>1.98</v>
      </c>
      <c r="G15" s="1">
        <v>2.261</v>
      </c>
      <c r="H15" s="1">
        <v>2.579</v>
      </c>
      <c r="I15" s="1">
        <v>2.937</v>
      </c>
      <c r="J15" s="1">
        <v>3.342</v>
      </c>
      <c r="K15" s="1">
        <v>3.798</v>
      </c>
      <c r="L15" s="1">
        <v>4.887</v>
      </c>
      <c r="M15" s="1">
        <v>6.261</v>
      </c>
      <c r="N15" s="1">
        <v>7.076</v>
      </c>
    </row>
    <row r="16" spans="1:14" ht="12.75">
      <c r="A16" s="1">
        <v>15</v>
      </c>
      <c r="B16" s="1">
        <v>1.161</v>
      </c>
      <c r="C16" s="1">
        <v>1.346</v>
      </c>
      <c r="D16" s="1">
        <v>1.558</v>
      </c>
      <c r="E16" s="1">
        <v>1.801</v>
      </c>
      <c r="F16" s="1">
        <v>2.079</v>
      </c>
      <c r="G16" s="1">
        <v>2.397</v>
      </c>
      <c r="H16" s="1">
        <v>2.759</v>
      </c>
      <c r="I16" s="1">
        <v>3.172</v>
      </c>
      <c r="J16" s="1">
        <v>3.642</v>
      </c>
      <c r="K16" s="1">
        <v>4.177</v>
      </c>
      <c r="L16" s="1">
        <v>5.474</v>
      </c>
      <c r="M16" s="1">
        <v>7.138</v>
      </c>
      <c r="N16" s="1">
        <v>8.137</v>
      </c>
    </row>
    <row r="17" spans="1:14" ht="12.75">
      <c r="A17" s="1">
        <v>16</v>
      </c>
      <c r="B17" s="1">
        <v>1.173</v>
      </c>
      <c r="C17" s="1">
        <v>1.373</v>
      </c>
      <c r="D17" s="1">
        <v>1.605</v>
      </c>
      <c r="E17" s="1">
        <v>1.873</v>
      </c>
      <c r="F17" s="1">
        <v>2.183</v>
      </c>
      <c r="G17" s="1">
        <v>2.54</v>
      </c>
      <c r="H17" s="1">
        <v>2.952</v>
      </c>
      <c r="I17" s="1">
        <v>3.426</v>
      </c>
      <c r="J17" s="1">
        <v>3.97</v>
      </c>
      <c r="K17" s="1">
        <v>4.595</v>
      </c>
      <c r="L17" s="1">
        <v>6.13</v>
      </c>
      <c r="M17" s="1">
        <v>8.137</v>
      </c>
      <c r="N17" s="1">
        <v>9.358</v>
      </c>
    </row>
    <row r="18" spans="1:14" ht="12.75">
      <c r="A18" s="1">
        <v>17</v>
      </c>
      <c r="B18" s="1">
        <v>1.184</v>
      </c>
      <c r="C18" s="1">
        <v>1.4</v>
      </c>
      <c r="D18" s="1">
        <v>1.653</v>
      </c>
      <c r="E18" s="1">
        <v>1.948</v>
      </c>
      <c r="F18" s="1">
        <v>2.292</v>
      </c>
      <c r="G18" s="1">
        <v>2.693</v>
      </c>
      <c r="H18" s="1">
        <v>3.159</v>
      </c>
      <c r="I18" s="1">
        <v>3.7</v>
      </c>
      <c r="J18" s="1">
        <v>4.328</v>
      </c>
      <c r="K18" s="1">
        <v>5.054</v>
      </c>
      <c r="L18" s="1">
        <v>6.866</v>
      </c>
      <c r="M18" s="1">
        <v>9.276</v>
      </c>
      <c r="N18" s="1">
        <v>10.76</v>
      </c>
    </row>
    <row r="19" spans="1:14" ht="12.75">
      <c r="A19" s="1">
        <v>18</v>
      </c>
      <c r="B19" s="1">
        <v>1.196</v>
      </c>
      <c r="C19" s="1">
        <v>1.428</v>
      </c>
      <c r="D19" s="1">
        <v>1.702</v>
      </c>
      <c r="E19" s="1">
        <v>2.026</v>
      </c>
      <c r="F19" s="1">
        <v>2.407</v>
      </c>
      <c r="G19" s="1">
        <v>2.854</v>
      </c>
      <c r="H19" s="1">
        <v>3.38</v>
      </c>
      <c r="I19" s="1">
        <v>3.996</v>
      </c>
      <c r="J19" s="1">
        <v>4.717</v>
      </c>
      <c r="K19" s="1">
        <v>5.56</v>
      </c>
      <c r="L19" s="1">
        <v>7.69</v>
      </c>
      <c r="M19" s="1">
        <v>10.58</v>
      </c>
      <c r="N19" s="1">
        <v>12.38</v>
      </c>
    </row>
    <row r="20" spans="1:14" ht="12.75">
      <c r="A20" s="1">
        <v>19</v>
      </c>
      <c r="B20" s="1">
        <v>1.208</v>
      </c>
      <c r="C20" s="1">
        <v>1.457</v>
      </c>
      <c r="D20" s="1">
        <v>1.754</v>
      </c>
      <c r="E20" s="1">
        <v>2.107</v>
      </c>
      <c r="F20" s="1">
        <v>2.527</v>
      </c>
      <c r="G20" s="1">
        <v>3.026</v>
      </c>
      <c r="H20" s="1">
        <v>3.617</v>
      </c>
      <c r="I20" s="1">
        <v>4.316</v>
      </c>
      <c r="J20" s="1">
        <v>5.142</v>
      </c>
      <c r="K20" s="1">
        <v>6.116</v>
      </c>
      <c r="L20" s="1">
        <v>8.613</v>
      </c>
      <c r="M20" s="1">
        <v>12.06</v>
      </c>
      <c r="N20" s="1">
        <v>14.23</v>
      </c>
    </row>
    <row r="21" spans="1:14" ht="12.75">
      <c r="A21" s="1">
        <v>20</v>
      </c>
      <c r="B21" s="1">
        <v>1.22</v>
      </c>
      <c r="C21" s="1">
        <v>1.486</v>
      </c>
      <c r="D21" s="1">
        <v>1.806</v>
      </c>
      <c r="E21" s="1">
        <v>2.191</v>
      </c>
      <c r="F21" s="1">
        <v>2.653</v>
      </c>
      <c r="G21" s="1">
        <v>3.207</v>
      </c>
      <c r="H21" s="1">
        <v>3.87</v>
      </c>
      <c r="I21" s="1">
        <v>4.661</v>
      </c>
      <c r="J21" s="1">
        <v>5.604</v>
      </c>
      <c r="K21" s="1">
        <v>6.728</v>
      </c>
      <c r="L21" s="1">
        <v>9.646</v>
      </c>
      <c r="M21" s="1">
        <v>13.74</v>
      </c>
      <c r="N21" s="1">
        <v>16.37</v>
      </c>
    </row>
    <row r="22" spans="1:14" ht="12.75">
      <c r="A22" s="1">
        <v>21</v>
      </c>
      <c r="B22" s="1">
        <v>1.232</v>
      </c>
      <c r="C22" s="1">
        <v>1.516</v>
      </c>
      <c r="D22" s="1">
        <v>1.86</v>
      </c>
      <c r="E22" s="1">
        <v>2.279</v>
      </c>
      <c r="F22" s="1">
        <v>2.786</v>
      </c>
      <c r="G22" s="1">
        <v>3.4</v>
      </c>
      <c r="H22" s="1">
        <v>4.141</v>
      </c>
      <c r="I22" s="1">
        <v>5.034</v>
      </c>
      <c r="J22" s="1">
        <v>6.109</v>
      </c>
      <c r="K22" s="1">
        <v>7.4</v>
      </c>
      <c r="L22" s="1">
        <v>10.8</v>
      </c>
      <c r="M22" s="1">
        <v>15.67</v>
      </c>
      <c r="N22" s="1">
        <v>18.82</v>
      </c>
    </row>
    <row r="23" spans="1:14" ht="12.75">
      <c r="A23" s="1">
        <v>22</v>
      </c>
      <c r="B23" s="1">
        <v>1.245</v>
      </c>
      <c r="C23" s="1">
        <v>1.546</v>
      </c>
      <c r="D23" s="1">
        <v>1.916</v>
      </c>
      <c r="E23" s="1">
        <v>2.37</v>
      </c>
      <c r="F23" s="1">
        <v>2.925</v>
      </c>
      <c r="G23" s="1">
        <v>3.604</v>
      </c>
      <c r="H23" s="1">
        <v>4.43</v>
      </c>
      <c r="I23" s="1">
        <v>5.437</v>
      </c>
      <c r="J23" s="1">
        <v>6.659</v>
      </c>
      <c r="K23" s="1">
        <v>8.14</v>
      </c>
      <c r="L23" s="1">
        <v>12.1</v>
      </c>
      <c r="M23" s="1">
        <v>17.86</v>
      </c>
      <c r="N23" s="1">
        <v>21.64</v>
      </c>
    </row>
    <row r="24" spans="1:14" ht="12.75">
      <c r="A24" s="1">
        <v>23</v>
      </c>
      <c r="B24" s="1">
        <v>1.257</v>
      </c>
      <c r="C24" s="1">
        <v>1.577</v>
      </c>
      <c r="D24" s="1">
        <v>1.974</v>
      </c>
      <c r="E24" s="1">
        <v>2.465</v>
      </c>
      <c r="F24" s="1">
        <v>3.072</v>
      </c>
      <c r="G24" s="1">
        <v>3.82</v>
      </c>
      <c r="H24" s="1">
        <v>4.741</v>
      </c>
      <c r="I24" s="1">
        <v>5.871</v>
      </c>
      <c r="J24" s="1">
        <v>7.258</v>
      </c>
      <c r="K24" s="1">
        <v>8.954</v>
      </c>
      <c r="L24" s="1">
        <v>13.55</v>
      </c>
      <c r="M24" s="1">
        <v>20.36</v>
      </c>
      <c r="N24" s="1">
        <v>24.89</v>
      </c>
    </row>
    <row r="25" spans="1:14" ht="12.75">
      <c r="A25" s="1">
        <v>24</v>
      </c>
      <c r="B25" s="1">
        <v>1.27</v>
      </c>
      <c r="C25" s="1">
        <v>1.608</v>
      </c>
      <c r="D25" s="1">
        <v>2.033</v>
      </c>
      <c r="E25" s="1">
        <v>2.563</v>
      </c>
      <c r="F25" s="1">
        <v>3.225</v>
      </c>
      <c r="G25" s="1">
        <v>4.049</v>
      </c>
      <c r="H25" s="1">
        <v>5.072</v>
      </c>
      <c r="I25" s="1">
        <v>6.341</v>
      </c>
      <c r="J25" s="1">
        <v>7.911</v>
      </c>
      <c r="K25" s="1">
        <v>9.85</v>
      </c>
      <c r="L25" s="1">
        <v>15.18</v>
      </c>
      <c r="M25" s="1">
        <v>23.21</v>
      </c>
      <c r="N25" s="1">
        <v>28.63</v>
      </c>
    </row>
    <row r="26" spans="1:14" ht="12.75">
      <c r="A26" s="1">
        <v>25</v>
      </c>
      <c r="B26" s="1">
        <v>1.282</v>
      </c>
      <c r="C26" s="1">
        <v>1.641</v>
      </c>
      <c r="D26" s="1">
        <v>2.094</v>
      </c>
      <c r="E26" s="1">
        <v>2.666</v>
      </c>
      <c r="F26" s="1">
        <v>3.386</v>
      </c>
      <c r="G26" s="1">
        <v>4.292</v>
      </c>
      <c r="H26" s="1">
        <v>5.427</v>
      </c>
      <c r="I26" s="1">
        <v>6.848</v>
      </c>
      <c r="J26" s="1">
        <v>8.623</v>
      </c>
      <c r="K26" s="1">
        <v>10.83</v>
      </c>
      <c r="L26" s="1">
        <v>17</v>
      </c>
      <c r="M26" s="1">
        <v>26.46</v>
      </c>
      <c r="N26" s="1">
        <v>32.92</v>
      </c>
    </row>
    <row r="27" spans="1:14" ht="12.75">
      <c r="A27" s="1">
        <v>26</v>
      </c>
      <c r="B27" s="1">
        <v>1.295</v>
      </c>
      <c r="C27" s="1">
        <v>1.673</v>
      </c>
      <c r="D27" s="1">
        <v>2.157</v>
      </c>
      <c r="E27" s="1">
        <v>2.772</v>
      </c>
      <c r="F27" s="1">
        <v>3.556</v>
      </c>
      <c r="G27" s="1">
        <v>4.549</v>
      </c>
      <c r="H27" s="1">
        <v>5.807</v>
      </c>
      <c r="I27" s="1">
        <v>7.396</v>
      </c>
      <c r="J27" s="1">
        <v>9.399</v>
      </c>
      <c r="K27" s="1">
        <v>11.92</v>
      </c>
      <c r="L27" s="1">
        <v>19.04</v>
      </c>
      <c r="M27" s="1">
        <v>30.17</v>
      </c>
      <c r="N27" s="1">
        <v>37.86</v>
      </c>
    </row>
    <row r="28" spans="1:14" ht="12.75">
      <c r="A28" s="1">
        <v>27</v>
      </c>
      <c r="B28" s="1">
        <v>1.308</v>
      </c>
      <c r="C28" s="1">
        <v>1.707</v>
      </c>
      <c r="D28" s="1">
        <v>2.221</v>
      </c>
      <c r="E28" s="1">
        <v>2.883</v>
      </c>
      <c r="F28" s="1">
        <v>3.733</v>
      </c>
      <c r="G28" s="1">
        <v>4.822</v>
      </c>
      <c r="H28" s="1">
        <v>6.214</v>
      </c>
      <c r="I28" s="1">
        <v>7.988</v>
      </c>
      <c r="J28" s="1">
        <v>10.25</v>
      </c>
      <c r="K28" s="1">
        <v>13.11</v>
      </c>
      <c r="L28" s="1">
        <v>21.32</v>
      </c>
      <c r="M28" s="1">
        <v>34.39</v>
      </c>
      <c r="N28" s="1">
        <v>43.54</v>
      </c>
    </row>
    <row r="29" spans="1:14" ht="12.75">
      <c r="A29" s="1">
        <v>28</v>
      </c>
      <c r="B29" s="1">
        <v>1.321</v>
      </c>
      <c r="C29" s="1">
        <v>1.741</v>
      </c>
      <c r="D29" s="1">
        <v>2.288</v>
      </c>
      <c r="E29" s="1">
        <v>2.999</v>
      </c>
      <c r="F29" s="1">
        <v>3.92</v>
      </c>
      <c r="G29" s="1">
        <v>5.112</v>
      </c>
      <c r="H29" s="1">
        <v>6.649</v>
      </c>
      <c r="I29" s="1">
        <v>8.627</v>
      </c>
      <c r="J29" s="1">
        <v>11.17</v>
      </c>
      <c r="K29" s="1">
        <v>14.42</v>
      </c>
      <c r="L29" s="1">
        <v>23.88</v>
      </c>
      <c r="M29" s="1">
        <v>39.2</v>
      </c>
      <c r="N29" s="1">
        <v>50.07</v>
      </c>
    </row>
    <row r="30" spans="1:14" ht="12" customHeight="1">
      <c r="A30" s="1">
        <v>29</v>
      </c>
      <c r="B30" s="1">
        <v>1.335</v>
      </c>
      <c r="C30" s="1">
        <v>1.776</v>
      </c>
      <c r="D30" s="1">
        <v>2.357</v>
      </c>
      <c r="E30" s="1">
        <v>3.119</v>
      </c>
      <c r="F30" s="1">
        <v>4.116</v>
      </c>
      <c r="G30" s="1">
        <v>5.418</v>
      </c>
      <c r="H30" s="1">
        <v>7.114</v>
      </c>
      <c r="I30" s="1">
        <v>9.317</v>
      </c>
      <c r="J30" s="1">
        <v>12.17</v>
      </c>
      <c r="K30" s="1">
        <v>15.86</v>
      </c>
      <c r="L30" s="1">
        <v>26.75</v>
      </c>
      <c r="M30" s="1">
        <v>44.69</v>
      </c>
      <c r="N30" s="1">
        <v>57.58</v>
      </c>
    </row>
    <row r="31" spans="1:14" ht="12.75">
      <c r="A31" s="1">
        <v>30</v>
      </c>
      <c r="B31" s="1">
        <v>1.348</v>
      </c>
      <c r="C31" s="1">
        <v>1.811</v>
      </c>
      <c r="D31" s="1">
        <v>2.427</v>
      </c>
      <c r="E31" s="1">
        <v>3.243</v>
      </c>
      <c r="F31" s="1">
        <v>4.322</v>
      </c>
      <c r="G31" s="1">
        <v>5.743</v>
      </c>
      <c r="H31" s="1">
        <v>7.612</v>
      </c>
      <c r="I31" s="1">
        <v>10.06</v>
      </c>
      <c r="J31" s="1">
        <v>13.27</v>
      </c>
      <c r="K31" s="1">
        <v>17.45</v>
      </c>
      <c r="L31" s="1">
        <v>29.96</v>
      </c>
      <c r="M31" s="1">
        <v>50.95</v>
      </c>
      <c r="N31" s="1">
        <v>66.21</v>
      </c>
    </row>
    <row r="32" spans="1:14" ht="12.75">
      <c r="A32" s="1">
        <v>40</v>
      </c>
      <c r="B32" s="1">
        <v>1.489</v>
      </c>
      <c r="C32" s="1">
        <v>2.208</v>
      </c>
      <c r="D32" s="1">
        <v>3.262</v>
      </c>
      <c r="E32" s="1">
        <v>4.801</v>
      </c>
      <c r="F32" s="1">
        <v>7.04</v>
      </c>
      <c r="G32" s="1">
        <v>10.29</v>
      </c>
      <c r="H32" s="1">
        <v>14.97</v>
      </c>
      <c r="I32" s="1">
        <v>21.72</v>
      </c>
      <c r="J32" s="1">
        <v>31.41</v>
      </c>
      <c r="K32" s="1">
        <v>45.26</v>
      </c>
      <c r="L32" s="1">
        <v>93.05</v>
      </c>
      <c r="M32" s="1">
        <v>188.9</v>
      </c>
      <c r="N32" s="1">
        <v>267.9</v>
      </c>
    </row>
    <row r="33" spans="1:14" ht="12.75">
      <c r="A33" s="1">
        <v>50</v>
      </c>
      <c r="B33" s="1">
        <v>1.645</v>
      </c>
      <c r="C33" s="1">
        <v>2.692</v>
      </c>
      <c r="D33" s="1">
        <v>4.384</v>
      </c>
      <c r="E33" s="1">
        <v>7.107</v>
      </c>
      <c r="F33" s="1">
        <v>11.47</v>
      </c>
      <c r="G33" s="1">
        <v>18.42</v>
      </c>
      <c r="H33" s="1">
        <v>29.46</v>
      </c>
      <c r="I33" s="1">
        <v>46.9</v>
      </c>
      <c r="J33" s="1">
        <v>74.36</v>
      </c>
      <c r="K33" s="1">
        <v>117.4</v>
      </c>
      <c r="L33" s="1">
        <v>289</v>
      </c>
      <c r="M33" s="1">
        <v>700.2</v>
      </c>
      <c r="N33" s="1">
        <v>1084</v>
      </c>
    </row>
  </sheetData>
  <sheetProtection/>
  <printOptions/>
  <pageMargins left="0.75" right="0.75" top="1" bottom="1" header="0.5" footer="0.5"/>
  <pageSetup horizontalDpi="200" verticalDpi="200" orientation="portrait" r:id="rId1"/>
</worksheet>
</file>

<file path=xl/worksheets/sheet5.xml><?xml version="1.0" encoding="utf-8"?>
<worksheet xmlns="http://schemas.openxmlformats.org/spreadsheetml/2006/main" xmlns:r="http://schemas.openxmlformats.org/officeDocument/2006/relationships">
  <dimension ref="A1:N33"/>
  <sheetViews>
    <sheetView zoomScalePageLayoutView="0" workbookViewId="0" topLeftCell="A1">
      <selection activeCell="D31" sqref="A1:IV16384"/>
    </sheetView>
  </sheetViews>
  <sheetFormatPr defaultColWidth="9.140625" defaultRowHeight="12.75"/>
  <sheetData>
    <row r="1" spans="1:14" ht="12.75">
      <c r="A1" s="1" t="s">
        <v>57</v>
      </c>
      <c r="B1" s="2">
        <v>0.01</v>
      </c>
      <c r="C1" s="2">
        <v>0.02</v>
      </c>
      <c r="D1" s="2">
        <v>0.03</v>
      </c>
      <c r="E1" s="2">
        <v>0.04</v>
      </c>
      <c r="F1" s="2">
        <v>0.05</v>
      </c>
      <c r="G1" s="2">
        <v>0.06</v>
      </c>
      <c r="H1" s="2">
        <v>0.07</v>
      </c>
      <c r="I1" s="2">
        <v>0.08</v>
      </c>
      <c r="J1" s="2">
        <v>0.09</v>
      </c>
      <c r="K1" s="2">
        <v>0.1</v>
      </c>
      <c r="L1" s="2">
        <v>0.12</v>
      </c>
      <c r="M1" s="2">
        <v>0.14</v>
      </c>
      <c r="N1" s="2">
        <v>0.15</v>
      </c>
    </row>
    <row r="2" spans="1:14" ht="12.75">
      <c r="A2" s="1">
        <v>1</v>
      </c>
      <c r="B2" s="1">
        <v>1</v>
      </c>
      <c r="C2" s="1">
        <v>1</v>
      </c>
      <c r="D2" s="1">
        <v>1</v>
      </c>
      <c r="E2" s="1">
        <v>1</v>
      </c>
      <c r="F2" s="1">
        <v>1</v>
      </c>
      <c r="G2" s="1">
        <v>1</v>
      </c>
      <c r="H2" s="1">
        <v>1</v>
      </c>
      <c r="I2" s="1">
        <v>1</v>
      </c>
      <c r="J2" s="1">
        <v>1</v>
      </c>
      <c r="K2" s="1">
        <v>1</v>
      </c>
      <c r="L2" s="1">
        <v>1</v>
      </c>
      <c r="M2" s="1">
        <v>1</v>
      </c>
      <c r="N2" s="1">
        <v>1</v>
      </c>
    </row>
    <row r="3" spans="1:14" ht="12.75">
      <c r="A3" s="1">
        <v>2</v>
      </c>
      <c r="B3" s="1">
        <v>2.01</v>
      </c>
      <c r="C3" s="1">
        <v>2.02</v>
      </c>
      <c r="D3" s="1">
        <v>2.03</v>
      </c>
      <c r="E3" s="1">
        <v>2.04</v>
      </c>
      <c r="F3" s="1">
        <v>2.05</v>
      </c>
      <c r="G3" s="1">
        <v>2.06</v>
      </c>
      <c r="H3" s="1">
        <v>2.07</v>
      </c>
      <c r="I3" s="1">
        <v>2.08</v>
      </c>
      <c r="J3" s="1">
        <v>2.09</v>
      </c>
      <c r="K3" s="1">
        <v>2.1</v>
      </c>
      <c r="L3" s="1">
        <v>2.12</v>
      </c>
      <c r="M3" s="1">
        <v>2.14</v>
      </c>
      <c r="N3" s="1">
        <v>2.15</v>
      </c>
    </row>
    <row r="4" spans="1:14" ht="12.75">
      <c r="A4" s="1">
        <v>3</v>
      </c>
      <c r="B4" s="1">
        <v>3.03</v>
      </c>
      <c r="C4" s="1">
        <v>3.06</v>
      </c>
      <c r="D4" s="1">
        <v>3.091</v>
      </c>
      <c r="E4" s="1">
        <v>3.122</v>
      </c>
      <c r="F4" s="1">
        <v>3.153</v>
      </c>
      <c r="G4" s="1">
        <v>3.184</v>
      </c>
      <c r="H4" s="1">
        <v>3.215</v>
      </c>
      <c r="I4" s="1">
        <v>3.246</v>
      </c>
      <c r="J4" s="1">
        <v>3.278</v>
      </c>
      <c r="K4" s="1">
        <v>3.31</v>
      </c>
      <c r="L4" s="1">
        <v>3.374</v>
      </c>
      <c r="M4" s="1">
        <v>3.44</v>
      </c>
      <c r="N4" s="1">
        <v>3.473</v>
      </c>
    </row>
    <row r="5" spans="1:14" ht="12.75">
      <c r="A5" s="1">
        <v>4</v>
      </c>
      <c r="B5" s="1">
        <v>4.06</v>
      </c>
      <c r="C5" s="1">
        <v>4.122</v>
      </c>
      <c r="D5" s="1">
        <v>4.184</v>
      </c>
      <c r="E5" s="1">
        <v>4.246</v>
      </c>
      <c r="F5" s="1">
        <v>4.31</v>
      </c>
      <c r="G5" s="1">
        <v>4.375</v>
      </c>
      <c r="H5" s="1">
        <v>4.44</v>
      </c>
      <c r="I5" s="1">
        <v>4.506</v>
      </c>
      <c r="J5" s="1">
        <v>4.573</v>
      </c>
      <c r="K5" s="1">
        <v>4.641</v>
      </c>
      <c r="L5" s="1">
        <v>4.779</v>
      </c>
      <c r="M5" s="1">
        <v>4.921</v>
      </c>
      <c r="N5" s="1">
        <v>4.993</v>
      </c>
    </row>
    <row r="6" spans="1:14" ht="12.75">
      <c r="A6" s="1">
        <v>5</v>
      </c>
      <c r="B6" s="1">
        <v>5.101</v>
      </c>
      <c r="C6" s="1">
        <v>5.204</v>
      </c>
      <c r="D6" s="1">
        <v>5.309</v>
      </c>
      <c r="E6" s="1">
        <v>5.416</v>
      </c>
      <c r="F6" s="1">
        <v>5.526</v>
      </c>
      <c r="G6" s="1">
        <v>5.637</v>
      </c>
      <c r="H6" s="1">
        <v>5.751</v>
      </c>
      <c r="I6" s="1">
        <v>5.867</v>
      </c>
      <c r="J6" s="1">
        <v>5.985</v>
      </c>
      <c r="K6" s="1">
        <v>6.105</v>
      </c>
      <c r="L6" s="1">
        <v>6.353</v>
      </c>
      <c r="M6" s="1">
        <v>6.61</v>
      </c>
      <c r="N6" s="1">
        <v>6.742</v>
      </c>
    </row>
    <row r="7" spans="1:14" ht="12.75">
      <c r="A7" s="1">
        <v>6</v>
      </c>
      <c r="B7" s="1">
        <v>6.152</v>
      </c>
      <c r="C7" s="1">
        <v>6.308</v>
      </c>
      <c r="D7" s="1">
        <v>6.468</v>
      </c>
      <c r="E7" s="1">
        <v>6.633</v>
      </c>
      <c r="F7" s="1">
        <v>6.802</v>
      </c>
      <c r="G7" s="1">
        <v>6.975</v>
      </c>
      <c r="H7" s="1">
        <v>7.153</v>
      </c>
      <c r="I7" s="1">
        <v>7.336</v>
      </c>
      <c r="J7" s="1">
        <v>7.523</v>
      </c>
      <c r="K7" s="1">
        <v>7.716</v>
      </c>
      <c r="L7" s="1">
        <v>8.115</v>
      </c>
      <c r="M7" s="1">
        <v>8.536</v>
      </c>
      <c r="N7" s="1">
        <v>8.754</v>
      </c>
    </row>
    <row r="8" spans="1:14" ht="12.75">
      <c r="A8" s="1">
        <v>7</v>
      </c>
      <c r="B8" s="1">
        <v>7.214</v>
      </c>
      <c r="C8" s="1">
        <v>7.434</v>
      </c>
      <c r="D8" s="1">
        <v>7.662</v>
      </c>
      <c r="E8" s="1">
        <v>7.898</v>
      </c>
      <c r="F8" s="1">
        <v>8.142</v>
      </c>
      <c r="G8" s="1">
        <v>8.394</v>
      </c>
      <c r="H8" s="1">
        <v>8.654</v>
      </c>
      <c r="I8" s="1">
        <v>8.923</v>
      </c>
      <c r="J8" s="1">
        <v>9.2</v>
      </c>
      <c r="K8" s="1">
        <v>9.487</v>
      </c>
      <c r="L8" s="1">
        <v>10.09</v>
      </c>
      <c r="M8" s="1">
        <v>10.73</v>
      </c>
      <c r="N8" s="1">
        <v>11.07</v>
      </c>
    </row>
    <row r="9" spans="1:14" ht="12.75">
      <c r="A9" s="1">
        <v>8</v>
      </c>
      <c r="B9" s="1">
        <v>8.286</v>
      </c>
      <c r="C9" s="1">
        <v>8.583</v>
      </c>
      <c r="D9" s="1">
        <v>8.892</v>
      </c>
      <c r="E9" s="1">
        <v>9.214</v>
      </c>
      <c r="F9" s="1">
        <v>9.549</v>
      </c>
      <c r="G9" s="1">
        <v>9.897</v>
      </c>
      <c r="H9" s="1">
        <v>10.26</v>
      </c>
      <c r="I9" s="1">
        <v>10.64</v>
      </c>
      <c r="J9" s="1">
        <v>11.03</v>
      </c>
      <c r="K9" s="1">
        <v>11.44</v>
      </c>
      <c r="L9" s="1">
        <v>12.3</v>
      </c>
      <c r="M9" s="1">
        <v>13.23</v>
      </c>
      <c r="N9" s="1">
        <v>13.73</v>
      </c>
    </row>
    <row r="10" spans="1:14" ht="12.75">
      <c r="A10" s="1">
        <v>9</v>
      </c>
      <c r="B10" s="1">
        <v>9.369</v>
      </c>
      <c r="C10" s="1">
        <v>9.755</v>
      </c>
      <c r="D10" s="1">
        <v>10.16</v>
      </c>
      <c r="E10" s="1">
        <v>10.58</v>
      </c>
      <c r="F10" s="1">
        <v>11.03</v>
      </c>
      <c r="G10" s="1">
        <v>11.49</v>
      </c>
      <c r="H10" s="1">
        <v>11.98</v>
      </c>
      <c r="I10" s="1">
        <v>12.49</v>
      </c>
      <c r="J10" s="1">
        <v>13.02</v>
      </c>
      <c r="K10" s="1">
        <v>13.58</v>
      </c>
      <c r="L10" s="1">
        <v>14.78</v>
      </c>
      <c r="M10" s="1">
        <v>16.09</v>
      </c>
      <c r="N10" s="1">
        <v>16.79</v>
      </c>
    </row>
    <row r="11" spans="1:14" ht="12.75">
      <c r="A11" s="1">
        <v>10</v>
      </c>
      <c r="B11" s="1">
        <v>10.46</v>
      </c>
      <c r="C11" s="1">
        <v>10.95</v>
      </c>
      <c r="D11" s="1">
        <v>11.46</v>
      </c>
      <c r="E11" s="1">
        <v>12.01</v>
      </c>
      <c r="F11" s="1">
        <v>12.58</v>
      </c>
      <c r="G11" s="1">
        <v>13.18</v>
      </c>
      <c r="H11" s="1">
        <v>13.82</v>
      </c>
      <c r="I11" s="1">
        <v>14.49</v>
      </c>
      <c r="J11" s="1">
        <v>15.19</v>
      </c>
      <c r="K11" s="1">
        <v>15.94</v>
      </c>
      <c r="L11" s="1">
        <v>17.55</v>
      </c>
      <c r="M11" s="1">
        <v>19.34</v>
      </c>
      <c r="N11" s="1">
        <v>20.3</v>
      </c>
    </row>
    <row r="12" spans="1:14" ht="12.75">
      <c r="A12" s="1">
        <v>11</v>
      </c>
      <c r="B12" s="1">
        <v>11.57</v>
      </c>
      <c r="C12" s="1">
        <v>12.17</v>
      </c>
      <c r="D12" s="1">
        <v>12.81</v>
      </c>
      <c r="E12" s="1">
        <v>13.49</v>
      </c>
      <c r="F12" s="1">
        <v>14.21</v>
      </c>
      <c r="G12" s="1">
        <v>14.97</v>
      </c>
      <c r="H12" s="1">
        <v>15.78</v>
      </c>
      <c r="I12" s="1">
        <v>16.65</v>
      </c>
      <c r="J12" s="1">
        <v>17.56</v>
      </c>
      <c r="K12" s="1">
        <v>18.53</v>
      </c>
      <c r="L12" s="1">
        <v>20.65</v>
      </c>
      <c r="M12" s="1">
        <v>23.04</v>
      </c>
      <c r="N12" s="1">
        <v>24.35</v>
      </c>
    </row>
    <row r="13" spans="1:14" ht="12.75">
      <c r="A13" s="1">
        <v>12</v>
      </c>
      <c r="B13" s="1">
        <v>12.68</v>
      </c>
      <c r="C13" s="1">
        <v>13.41</v>
      </c>
      <c r="D13" s="1">
        <v>14.19</v>
      </c>
      <c r="E13" s="1">
        <v>15.03</v>
      </c>
      <c r="F13" s="1">
        <v>15.92</v>
      </c>
      <c r="G13" s="1">
        <v>16.87</v>
      </c>
      <c r="H13" s="1">
        <v>17.89</v>
      </c>
      <c r="I13" s="1">
        <v>18.98</v>
      </c>
      <c r="J13" s="1">
        <v>20.14</v>
      </c>
      <c r="K13" s="1">
        <v>21.38</v>
      </c>
      <c r="L13" s="1">
        <v>24.13</v>
      </c>
      <c r="M13" s="1">
        <v>27.27</v>
      </c>
      <c r="N13" s="1">
        <v>29</v>
      </c>
    </row>
    <row r="14" spans="1:14" ht="12.75">
      <c r="A14" s="1">
        <v>13</v>
      </c>
      <c r="B14" s="1">
        <v>13.81</v>
      </c>
      <c r="C14" s="1">
        <v>14.68</v>
      </c>
      <c r="D14" s="1">
        <v>15.62</v>
      </c>
      <c r="E14" s="1">
        <v>16.63</v>
      </c>
      <c r="F14" s="1">
        <v>17.71</v>
      </c>
      <c r="G14" s="1">
        <v>18.88</v>
      </c>
      <c r="H14" s="1">
        <v>20.14</v>
      </c>
      <c r="I14" s="1">
        <v>21.5</v>
      </c>
      <c r="J14" s="1">
        <v>22.95</v>
      </c>
      <c r="K14" s="1">
        <v>24.52</v>
      </c>
      <c r="L14" s="1">
        <v>28.03</v>
      </c>
      <c r="M14" s="1">
        <v>32.09</v>
      </c>
      <c r="N14" s="1">
        <v>34.35</v>
      </c>
    </row>
    <row r="15" spans="1:14" ht="12.75">
      <c r="A15" s="1">
        <v>14</v>
      </c>
      <c r="B15" s="1">
        <v>14.95</v>
      </c>
      <c r="C15" s="1">
        <v>15.97</v>
      </c>
      <c r="D15" s="1">
        <v>17.09</v>
      </c>
      <c r="E15" s="1">
        <v>18.29</v>
      </c>
      <c r="F15" s="1">
        <v>19.6</v>
      </c>
      <c r="G15" s="1">
        <v>21.02</v>
      </c>
      <c r="H15" s="1">
        <v>22.55</v>
      </c>
      <c r="I15" s="1">
        <v>24.21</v>
      </c>
      <c r="J15" s="1">
        <v>26.02</v>
      </c>
      <c r="K15" s="1">
        <v>27.98</v>
      </c>
      <c r="L15" s="1">
        <v>32.39</v>
      </c>
      <c r="M15" s="1">
        <v>37.58</v>
      </c>
      <c r="N15" s="1">
        <v>40.5</v>
      </c>
    </row>
    <row r="16" spans="1:14" ht="12.75">
      <c r="A16" s="1">
        <v>15</v>
      </c>
      <c r="B16" s="1">
        <v>16.1</v>
      </c>
      <c r="C16" s="1">
        <v>17.29</v>
      </c>
      <c r="D16" s="1">
        <v>18.6</v>
      </c>
      <c r="E16" s="1">
        <v>20.02</v>
      </c>
      <c r="F16" s="1">
        <v>21.58</v>
      </c>
      <c r="G16" s="1">
        <v>23.28</v>
      </c>
      <c r="H16" s="1">
        <v>25.13</v>
      </c>
      <c r="I16" s="1">
        <v>27.15</v>
      </c>
      <c r="J16" s="1">
        <v>29.36</v>
      </c>
      <c r="K16" s="1">
        <v>31.77</v>
      </c>
      <c r="L16" s="1">
        <v>37.28</v>
      </c>
      <c r="M16" s="1">
        <v>43.84</v>
      </c>
      <c r="N16" s="1">
        <v>47.58</v>
      </c>
    </row>
    <row r="17" spans="1:14" ht="12.75">
      <c r="A17" s="1">
        <v>16</v>
      </c>
      <c r="B17" s="1">
        <v>17.26</v>
      </c>
      <c r="C17" s="1">
        <v>18.64</v>
      </c>
      <c r="D17" s="1">
        <v>20.16</v>
      </c>
      <c r="E17" s="1">
        <v>21.82</v>
      </c>
      <c r="F17" s="1">
        <v>23.66</v>
      </c>
      <c r="G17" s="1">
        <v>25.67</v>
      </c>
      <c r="H17" s="1">
        <v>27.89</v>
      </c>
      <c r="I17" s="1">
        <v>30.32</v>
      </c>
      <c r="J17" s="1">
        <v>33</v>
      </c>
      <c r="K17" s="1">
        <v>35.95</v>
      </c>
      <c r="L17" s="1">
        <v>42.75</v>
      </c>
      <c r="M17" s="1">
        <v>50.98</v>
      </c>
      <c r="N17" s="1">
        <v>55.72</v>
      </c>
    </row>
    <row r="18" spans="1:14" ht="12.75">
      <c r="A18" s="1">
        <v>17</v>
      </c>
      <c r="B18" s="1">
        <v>18.43</v>
      </c>
      <c r="C18" s="1">
        <v>20.01</v>
      </c>
      <c r="D18" s="1">
        <v>21.76</v>
      </c>
      <c r="E18" s="1">
        <v>23.7</v>
      </c>
      <c r="F18" s="1">
        <v>25.84</v>
      </c>
      <c r="G18" s="1">
        <v>28.21</v>
      </c>
      <c r="H18" s="1">
        <v>30.84</v>
      </c>
      <c r="I18" s="1">
        <v>33.75</v>
      </c>
      <c r="J18" s="1">
        <v>36.97</v>
      </c>
      <c r="K18" s="1">
        <v>40.54</v>
      </c>
      <c r="L18" s="1">
        <v>48.88</v>
      </c>
      <c r="M18" s="1">
        <v>59.12</v>
      </c>
      <c r="N18" s="1">
        <v>65.08</v>
      </c>
    </row>
    <row r="19" spans="1:14" ht="12.75">
      <c r="A19" s="1">
        <v>18</v>
      </c>
      <c r="B19" s="1">
        <v>19.61</v>
      </c>
      <c r="C19" s="1">
        <v>21.41</v>
      </c>
      <c r="D19" s="1">
        <v>23.41</v>
      </c>
      <c r="E19" s="1">
        <v>25.65</v>
      </c>
      <c r="F19" s="1">
        <v>28.13</v>
      </c>
      <c r="G19" s="1">
        <v>30.91</v>
      </c>
      <c r="H19" s="1">
        <v>34</v>
      </c>
      <c r="I19" s="1">
        <v>37.45</v>
      </c>
      <c r="J19" s="1">
        <v>41.3</v>
      </c>
      <c r="K19" s="1">
        <v>45.6</v>
      </c>
      <c r="L19" s="1">
        <v>55.75</v>
      </c>
      <c r="M19" s="1">
        <v>68.39</v>
      </c>
      <c r="N19" s="1">
        <v>75.84</v>
      </c>
    </row>
    <row r="20" spans="1:14" ht="12.75">
      <c r="A20" s="1">
        <v>19</v>
      </c>
      <c r="B20" s="1">
        <v>20.81</v>
      </c>
      <c r="C20" s="1">
        <v>22.84</v>
      </c>
      <c r="D20" s="1">
        <v>25.12</v>
      </c>
      <c r="E20" s="1">
        <v>27.67</v>
      </c>
      <c r="F20" s="1">
        <v>30.54</v>
      </c>
      <c r="G20" s="1">
        <v>33.76</v>
      </c>
      <c r="H20" s="1">
        <v>37.38</v>
      </c>
      <c r="I20" s="1">
        <v>41.45</v>
      </c>
      <c r="J20" s="1">
        <v>46.02</v>
      </c>
      <c r="K20" s="1">
        <v>51.16</v>
      </c>
      <c r="L20" s="1">
        <v>63.44</v>
      </c>
      <c r="M20" s="1">
        <v>78.97</v>
      </c>
      <c r="N20" s="1">
        <v>88.21</v>
      </c>
    </row>
    <row r="21" spans="1:14" ht="12.75">
      <c r="A21" s="1">
        <v>20</v>
      </c>
      <c r="B21" s="1">
        <v>22.02</v>
      </c>
      <c r="C21" s="1">
        <v>24.3</v>
      </c>
      <c r="D21" s="1">
        <v>26.87</v>
      </c>
      <c r="E21" s="1">
        <v>29.78</v>
      </c>
      <c r="F21" s="1">
        <v>33.07</v>
      </c>
      <c r="G21" s="1">
        <v>36.79</v>
      </c>
      <c r="H21" s="1">
        <v>41</v>
      </c>
      <c r="I21" s="1">
        <v>45.76</v>
      </c>
      <c r="J21" s="1">
        <v>51.16</v>
      </c>
      <c r="K21" s="1">
        <v>57.28</v>
      </c>
      <c r="L21" s="1">
        <v>72.05</v>
      </c>
      <c r="M21" s="1">
        <v>91.02</v>
      </c>
      <c r="N21" s="1">
        <v>102.4</v>
      </c>
    </row>
    <row r="22" spans="1:14" ht="12.75">
      <c r="A22" s="1">
        <v>21</v>
      </c>
      <c r="B22" s="1">
        <v>23.24</v>
      </c>
      <c r="C22" s="1">
        <v>25.78</v>
      </c>
      <c r="D22" s="1">
        <v>28.68</v>
      </c>
      <c r="E22" s="1">
        <v>31.97</v>
      </c>
      <c r="F22" s="1">
        <v>35.72</v>
      </c>
      <c r="G22" s="1">
        <v>39.99</v>
      </c>
      <c r="H22" s="1">
        <v>44.87</v>
      </c>
      <c r="I22" s="1">
        <v>50.42</v>
      </c>
      <c r="J22" s="1">
        <v>56.76</v>
      </c>
      <c r="K22" s="1">
        <v>64</v>
      </c>
      <c r="L22" s="1">
        <v>81.7</v>
      </c>
      <c r="M22" s="1">
        <v>104.8</v>
      </c>
      <c r="N22" s="1">
        <v>118.8</v>
      </c>
    </row>
    <row r="23" spans="1:14" ht="12.75">
      <c r="A23" s="1">
        <v>22</v>
      </c>
      <c r="B23" s="1">
        <v>24.47</v>
      </c>
      <c r="C23" s="1">
        <v>27.3</v>
      </c>
      <c r="D23" s="1">
        <v>30.54</v>
      </c>
      <c r="E23" s="1">
        <v>34.25</v>
      </c>
      <c r="F23" s="1">
        <v>38.51</v>
      </c>
      <c r="G23" s="1">
        <v>45.39</v>
      </c>
      <c r="H23" s="1">
        <v>49.01</v>
      </c>
      <c r="I23" s="1">
        <v>55.46</v>
      </c>
      <c r="J23" s="1">
        <v>62.87</v>
      </c>
      <c r="K23" s="1">
        <v>71.4</v>
      </c>
      <c r="L23" s="1">
        <v>92.5</v>
      </c>
      <c r="M23" s="1">
        <v>120.4</v>
      </c>
      <c r="N23" s="1">
        <v>137.6</v>
      </c>
    </row>
    <row r="24" spans="1:14" ht="12.75">
      <c r="A24" s="1">
        <v>23</v>
      </c>
      <c r="B24" s="1">
        <v>25.72</v>
      </c>
      <c r="C24" s="1">
        <v>28.85</v>
      </c>
      <c r="D24" s="1">
        <v>32.45</v>
      </c>
      <c r="E24" s="1">
        <v>36.62</v>
      </c>
      <c r="F24" s="1">
        <v>41.43</v>
      </c>
      <c r="G24" s="1">
        <v>47</v>
      </c>
      <c r="H24" s="1">
        <v>53.44</v>
      </c>
      <c r="I24" s="1">
        <v>60.89</v>
      </c>
      <c r="J24" s="1">
        <v>69.53</v>
      </c>
      <c r="K24" s="1">
        <v>79.54</v>
      </c>
      <c r="L24" s="1">
        <v>104.6</v>
      </c>
      <c r="M24" s="1">
        <v>138.3</v>
      </c>
      <c r="N24" s="1">
        <v>159.3</v>
      </c>
    </row>
    <row r="25" spans="1:14" ht="12.75">
      <c r="A25" s="1">
        <v>24</v>
      </c>
      <c r="B25" s="1">
        <v>26.97</v>
      </c>
      <c r="C25" s="1">
        <v>30.42</v>
      </c>
      <c r="D25" s="1">
        <v>34.43</v>
      </c>
      <c r="E25" s="1">
        <v>39.08</v>
      </c>
      <c r="F25" s="1">
        <v>44.5</v>
      </c>
      <c r="G25" s="1">
        <v>50.82</v>
      </c>
      <c r="H25" s="1">
        <v>58.18</v>
      </c>
      <c r="I25" s="1">
        <v>66.76</v>
      </c>
      <c r="J25" s="1">
        <v>76.79</v>
      </c>
      <c r="K25" s="1">
        <v>88.5</v>
      </c>
      <c r="L25" s="1">
        <v>118.2</v>
      </c>
      <c r="M25" s="1">
        <v>158.7</v>
      </c>
      <c r="N25" s="1">
        <v>184.2</v>
      </c>
    </row>
    <row r="26" spans="1:14" ht="12.75">
      <c r="A26" s="1">
        <v>25</v>
      </c>
      <c r="B26" s="1">
        <v>28.24</v>
      </c>
      <c r="C26" s="1">
        <v>32.03</v>
      </c>
      <c r="D26" s="1">
        <v>36.46</v>
      </c>
      <c r="E26" s="1">
        <v>41.65</v>
      </c>
      <c r="F26" s="1">
        <v>47.73</v>
      </c>
      <c r="G26" s="1">
        <v>54.86</v>
      </c>
      <c r="H26" s="1">
        <v>63.25</v>
      </c>
      <c r="I26" s="1">
        <v>73.11</v>
      </c>
      <c r="J26" s="1">
        <v>84.7</v>
      </c>
      <c r="K26" s="1">
        <v>98.35</v>
      </c>
      <c r="L26" s="1">
        <v>133.3</v>
      </c>
      <c r="M26" s="1">
        <v>181.9</v>
      </c>
      <c r="N26" s="1">
        <v>212.8</v>
      </c>
    </row>
    <row r="27" spans="1:14" ht="12.75">
      <c r="A27" s="1">
        <v>26</v>
      </c>
      <c r="B27" s="1">
        <v>29.53</v>
      </c>
      <c r="C27" s="1">
        <v>33.67</v>
      </c>
      <c r="D27" s="1">
        <v>38.55</v>
      </c>
      <c r="E27" s="1">
        <v>44.31</v>
      </c>
      <c r="F27" s="1">
        <v>51.11</v>
      </c>
      <c r="G27" s="1">
        <v>59.16</v>
      </c>
      <c r="H27" s="1">
        <v>68.68</v>
      </c>
      <c r="I27" s="1">
        <v>79.95</v>
      </c>
      <c r="J27" s="1">
        <v>93.32</v>
      </c>
      <c r="K27" s="1">
        <v>109.2</v>
      </c>
      <c r="L27" s="1">
        <v>150.3</v>
      </c>
      <c r="M27" s="1">
        <v>208.3</v>
      </c>
      <c r="N27" s="1">
        <v>245.7</v>
      </c>
    </row>
    <row r="28" spans="1:14" ht="12.75">
      <c r="A28" s="1">
        <v>27</v>
      </c>
      <c r="B28" s="1">
        <v>30.82</v>
      </c>
      <c r="C28" s="1">
        <v>35.34</v>
      </c>
      <c r="D28" s="1">
        <v>40.71</v>
      </c>
      <c r="E28" s="1">
        <v>47.08</v>
      </c>
      <c r="F28" s="1">
        <v>54.67</v>
      </c>
      <c r="G28" s="1">
        <v>63.71</v>
      </c>
      <c r="H28" s="1">
        <v>74.48</v>
      </c>
      <c r="I28" s="1">
        <v>87.35</v>
      </c>
      <c r="J28" s="1">
        <v>102.7</v>
      </c>
      <c r="K28" s="1">
        <v>121.1</v>
      </c>
      <c r="L28" s="1">
        <v>169.4</v>
      </c>
      <c r="M28" s="1">
        <v>238.5</v>
      </c>
      <c r="N28" s="1">
        <v>283.6</v>
      </c>
    </row>
    <row r="29" spans="1:14" ht="12.75">
      <c r="A29" s="1">
        <v>28</v>
      </c>
      <c r="B29" s="1">
        <v>32.13</v>
      </c>
      <c r="C29" s="1">
        <v>37.05</v>
      </c>
      <c r="D29" s="1">
        <v>42.93</v>
      </c>
      <c r="E29" s="1">
        <v>49.97</v>
      </c>
      <c r="F29" s="1">
        <v>58.5</v>
      </c>
      <c r="G29" s="1">
        <v>68.53</v>
      </c>
      <c r="H29" s="1">
        <v>80.7</v>
      </c>
      <c r="I29" s="1">
        <v>95.34</v>
      </c>
      <c r="J29" s="1">
        <v>113</v>
      </c>
      <c r="K29" s="1">
        <v>134.2</v>
      </c>
      <c r="L29" s="1">
        <v>190.7</v>
      </c>
      <c r="M29" s="1">
        <v>272.9</v>
      </c>
      <c r="N29" s="1">
        <v>327.1</v>
      </c>
    </row>
    <row r="30" spans="1:14" ht="12.75">
      <c r="A30" s="1">
        <v>29</v>
      </c>
      <c r="B30" s="1">
        <v>33.45</v>
      </c>
      <c r="C30" s="1">
        <v>38.79</v>
      </c>
      <c r="D30" s="1">
        <v>45.22</v>
      </c>
      <c r="E30" s="1">
        <v>52.97</v>
      </c>
      <c r="F30" s="1">
        <v>62.32</v>
      </c>
      <c r="G30" s="1">
        <v>73.64</v>
      </c>
      <c r="H30" s="1">
        <v>87.35</v>
      </c>
      <c r="I30" s="1">
        <v>104.04</v>
      </c>
      <c r="J30" s="1">
        <v>124.1</v>
      </c>
      <c r="K30" s="1">
        <v>148.6</v>
      </c>
      <c r="L30" s="1">
        <v>214.6</v>
      </c>
      <c r="M30" s="1">
        <v>312.1</v>
      </c>
      <c r="N30" s="1">
        <v>377.2</v>
      </c>
    </row>
    <row r="31" spans="1:14" ht="12.75">
      <c r="A31" s="1">
        <v>30</v>
      </c>
      <c r="B31" s="1">
        <v>34.78</v>
      </c>
      <c r="C31" s="1">
        <v>40.57</v>
      </c>
      <c r="D31" s="1">
        <v>47.58</v>
      </c>
      <c r="E31" s="1">
        <v>56.08</v>
      </c>
      <c r="F31" s="1">
        <v>66.44</v>
      </c>
      <c r="G31" s="1">
        <v>79.06</v>
      </c>
      <c r="H31" s="1">
        <v>94.46</v>
      </c>
      <c r="I31" s="1">
        <v>113.34</v>
      </c>
      <c r="J31" s="1">
        <v>136.3</v>
      </c>
      <c r="K31" s="1">
        <v>164.5</v>
      </c>
      <c r="L31" s="1">
        <v>241.3</v>
      </c>
      <c r="M31" s="1">
        <v>356.8</v>
      </c>
      <c r="N31" s="1">
        <v>437.7</v>
      </c>
    </row>
    <row r="32" spans="1:14" ht="12.75">
      <c r="A32" s="1">
        <v>40</v>
      </c>
      <c r="B32" s="1">
        <v>48.89</v>
      </c>
      <c r="C32" s="1">
        <v>60.4</v>
      </c>
      <c r="D32" s="1">
        <v>75.4</v>
      </c>
      <c r="E32" s="1">
        <v>95.03</v>
      </c>
      <c r="F32" s="1">
        <v>120.8</v>
      </c>
      <c r="G32" s="1">
        <v>154.8</v>
      </c>
      <c r="H32" s="1">
        <v>199.6</v>
      </c>
      <c r="I32" s="1">
        <v>259.1</v>
      </c>
      <c r="J32" s="1">
        <v>337.9</v>
      </c>
      <c r="K32" s="1">
        <v>442.6</v>
      </c>
      <c r="L32" s="1">
        <v>767.1</v>
      </c>
      <c r="M32" s="1">
        <v>1342</v>
      </c>
      <c r="N32" s="1">
        <v>1779</v>
      </c>
    </row>
    <row r="33" spans="1:14" ht="12.75">
      <c r="A33" s="1">
        <v>50</v>
      </c>
      <c r="B33" s="1">
        <v>64.46</v>
      </c>
      <c r="C33" s="1">
        <v>84.58</v>
      </c>
      <c r="D33" s="1">
        <v>112.8</v>
      </c>
      <c r="E33" s="1">
        <v>152.7</v>
      </c>
      <c r="F33" s="1">
        <v>209.3</v>
      </c>
      <c r="G33" s="1">
        <v>290.3</v>
      </c>
      <c r="H33" s="1">
        <v>406.5</v>
      </c>
      <c r="I33" s="1">
        <v>573.8</v>
      </c>
      <c r="J33" s="1">
        <v>815.1</v>
      </c>
      <c r="K33" s="1">
        <v>1164</v>
      </c>
      <c r="L33" s="1">
        <v>2400</v>
      </c>
      <c r="M33" s="1">
        <v>4995</v>
      </c>
      <c r="N33" s="1">
        <v>7218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33"/>
  <sheetViews>
    <sheetView zoomScalePageLayoutView="0" workbookViewId="0" topLeftCell="A1">
      <selection activeCell="E8" sqref="E8"/>
    </sheetView>
  </sheetViews>
  <sheetFormatPr defaultColWidth="9.140625" defaultRowHeight="12.75"/>
  <sheetData>
    <row r="1" spans="1:14" ht="12.75">
      <c r="A1" s="1" t="s">
        <v>57</v>
      </c>
      <c r="B1" s="2">
        <v>0.01</v>
      </c>
      <c r="C1" s="2">
        <v>0.02</v>
      </c>
      <c r="D1" s="2">
        <v>0.03</v>
      </c>
      <c r="E1" s="2">
        <v>0.04</v>
      </c>
      <c r="F1" s="2">
        <v>0.05</v>
      </c>
      <c r="G1" s="2">
        <v>0.06</v>
      </c>
      <c r="H1" s="2">
        <v>0.07</v>
      </c>
      <c r="I1" s="2">
        <v>0.08</v>
      </c>
      <c r="J1" s="2">
        <v>0.09</v>
      </c>
      <c r="K1" s="2">
        <v>0.1</v>
      </c>
      <c r="L1" s="2">
        <v>0.12</v>
      </c>
      <c r="M1" s="2">
        <v>0.14</v>
      </c>
      <c r="N1" s="2">
        <v>0.15</v>
      </c>
    </row>
    <row r="2" spans="1:14" ht="12.75">
      <c r="A2" s="1">
        <v>1</v>
      </c>
      <c r="B2" s="1">
        <v>0.99</v>
      </c>
      <c r="C2" s="1">
        <v>0.98</v>
      </c>
      <c r="D2" s="1">
        <v>0.971</v>
      </c>
      <c r="E2" s="1">
        <v>0.962</v>
      </c>
      <c r="F2" s="1">
        <v>0.952</v>
      </c>
      <c r="G2" s="1">
        <v>0.943</v>
      </c>
      <c r="H2" s="1">
        <v>0.935</v>
      </c>
      <c r="I2" s="1">
        <v>0.926</v>
      </c>
      <c r="J2" s="1">
        <v>0.917</v>
      </c>
      <c r="K2" s="1">
        <v>0.909</v>
      </c>
      <c r="L2" s="1">
        <v>0.893</v>
      </c>
      <c r="M2" s="1">
        <v>0.877</v>
      </c>
      <c r="N2" s="1">
        <v>0.87</v>
      </c>
    </row>
    <row r="3" spans="1:14" ht="12.75">
      <c r="A3" s="1">
        <v>2</v>
      </c>
      <c r="B3" s="1">
        <v>1.97</v>
      </c>
      <c r="C3" s="1">
        <v>1.942</v>
      </c>
      <c r="D3" s="1">
        <v>1.913</v>
      </c>
      <c r="E3" s="1">
        <v>1.886</v>
      </c>
      <c r="F3" s="1">
        <v>1.859</v>
      </c>
      <c r="G3" s="1">
        <v>1.833</v>
      </c>
      <c r="H3" s="1">
        <v>1.808</v>
      </c>
      <c r="I3" s="1">
        <v>1.783</v>
      </c>
      <c r="J3" s="1">
        <v>1.759</v>
      </c>
      <c r="K3" s="1">
        <v>1.736</v>
      </c>
      <c r="L3" s="1">
        <v>1.69</v>
      </c>
      <c r="M3" s="1">
        <v>1.647</v>
      </c>
      <c r="N3" s="1">
        <v>1.626</v>
      </c>
    </row>
    <row r="4" spans="1:14" ht="12.75">
      <c r="A4" s="1">
        <v>3</v>
      </c>
      <c r="B4" s="1">
        <v>2.941</v>
      </c>
      <c r="C4" s="1">
        <v>2.884</v>
      </c>
      <c r="D4" s="1">
        <v>2.829</v>
      </c>
      <c r="E4" s="1">
        <v>2.775</v>
      </c>
      <c r="F4" s="1">
        <v>2.723</v>
      </c>
      <c r="G4" s="1">
        <v>2.673</v>
      </c>
      <c r="H4" s="1">
        <v>2.624</v>
      </c>
      <c r="I4" s="1">
        <v>2.577</v>
      </c>
      <c r="J4" s="1">
        <v>2.531</v>
      </c>
      <c r="K4" s="1">
        <v>2.487</v>
      </c>
      <c r="L4" s="1">
        <v>2.402</v>
      </c>
      <c r="M4" s="1">
        <v>2.322</v>
      </c>
      <c r="N4" s="1">
        <v>2.283</v>
      </c>
    </row>
    <row r="5" spans="1:14" ht="12.75">
      <c r="A5" s="1">
        <v>4</v>
      </c>
      <c r="B5" s="1">
        <v>3.902</v>
      </c>
      <c r="C5" s="1">
        <v>3.808</v>
      </c>
      <c r="D5" s="1">
        <v>3.717</v>
      </c>
      <c r="E5" s="1">
        <v>3.63</v>
      </c>
      <c r="F5" s="1">
        <v>3.546</v>
      </c>
      <c r="G5" s="1">
        <v>3.465</v>
      </c>
      <c r="H5" s="1">
        <v>3.387</v>
      </c>
      <c r="I5" s="1">
        <v>3.312</v>
      </c>
      <c r="J5" s="1">
        <v>3.24</v>
      </c>
      <c r="K5" s="1">
        <v>3.17</v>
      </c>
      <c r="L5" s="1">
        <v>3.037</v>
      </c>
      <c r="M5" s="1">
        <v>2.914</v>
      </c>
      <c r="N5" s="1">
        <v>2.855</v>
      </c>
    </row>
    <row r="6" spans="1:14" ht="12.75">
      <c r="A6" s="1">
        <v>5</v>
      </c>
      <c r="B6" s="1">
        <v>4.853</v>
      </c>
      <c r="C6" s="1">
        <v>4.713</v>
      </c>
      <c r="D6" s="1">
        <v>4.58</v>
      </c>
      <c r="E6" s="1">
        <v>4.452</v>
      </c>
      <c r="F6" s="1">
        <v>4.329</v>
      </c>
      <c r="G6" s="1">
        <v>4.212</v>
      </c>
      <c r="H6" s="1">
        <v>4.1</v>
      </c>
      <c r="I6" s="1">
        <v>3.993</v>
      </c>
      <c r="J6" s="1">
        <v>3.89</v>
      </c>
      <c r="K6" s="1">
        <v>3.791</v>
      </c>
      <c r="L6" s="1">
        <v>3.605</v>
      </c>
      <c r="M6" s="1">
        <v>3.433</v>
      </c>
      <c r="N6" s="1">
        <v>3.352</v>
      </c>
    </row>
    <row r="7" spans="1:14" ht="12.75">
      <c r="A7" s="1">
        <v>6</v>
      </c>
      <c r="B7" s="1">
        <v>5.795</v>
      </c>
      <c r="C7" s="1">
        <v>5.601</v>
      </c>
      <c r="D7" s="1">
        <v>5.417</v>
      </c>
      <c r="E7" s="1">
        <v>5.242</v>
      </c>
      <c r="F7" s="1">
        <v>5.076</v>
      </c>
      <c r="G7" s="1">
        <v>4.917</v>
      </c>
      <c r="H7" s="1">
        <v>4.767</v>
      </c>
      <c r="I7" s="1">
        <v>4.623</v>
      </c>
      <c r="J7" s="1">
        <v>4.486</v>
      </c>
      <c r="K7" s="1">
        <v>4.355</v>
      </c>
      <c r="L7" s="1">
        <v>4.111</v>
      </c>
      <c r="M7" s="1">
        <v>3.889</v>
      </c>
      <c r="N7" s="1">
        <v>3.784</v>
      </c>
    </row>
    <row r="8" spans="1:14" ht="12.75">
      <c r="A8" s="1">
        <v>7</v>
      </c>
      <c r="B8" s="1">
        <v>6.728</v>
      </c>
      <c r="C8" s="1">
        <v>6.472</v>
      </c>
      <c r="D8" s="1">
        <v>6.23</v>
      </c>
      <c r="E8" s="1">
        <v>6.002</v>
      </c>
      <c r="F8" s="1">
        <v>5.786</v>
      </c>
      <c r="G8" s="1">
        <v>5.582</v>
      </c>
      <c r="H8" s="1">
        <v>5.389</v>
      </c>
      <c r="I8" s="1">
        <v>5.206</v>
      </c>
      <c r="J8" s="1">
        <v>5.033</v>
      </c>
      <c r="K8" s="1">
        <v>4.868</v>
      </c>
      <c r="L8" s="1">
        <v>4.564</v>
      </c>
      <c r="M8" s="1">
        <v>4.288</v>
      </c>
      <c r="N8" s="1">
        <v>4.16</v>
      </c>
    </row>
    <row r="9" spans="1:14" ht="12.75">
      <c r="A9" s="1">
        <v>8</v>
      </c>
      <c r="B9" s="1">
        <v>7.652</v>
      </c>
      <c r="C9" s="1">
        <v>7.325</v>
      </c>
      <c r="D9" s="1">
        <v>7.02</v>
      </c>
      <c r="E9" s="1">
        <v>6.733</v>
      </c>
      <c r="F9" s="1">
        <v>6.463</v>
      </c>
      <c r="G9" s="1">
        <v>6.21</v>
      </c>
      <c r="H9" s="1">
        <v>5.971</v>
      </c>
      <c r="I9" s="1">
        <v>5.747</v>
      </c>
      <c r="J9" s="1">
        <v>5.535</v>
      </c>
      <c r="K9" s="1">
        <v>5.335</v>
      </c>
      <c r="L9" s="1">
        <v>4.968</v>
      </c>
      <c r="M9" s="1">
        <v>4.639</v>
      </c>
      <c r="N9" s="1">
        <v>4.487</v>
      </c>
    </row>
    <row r="10" spans="1:14" ht="12.75">
      <c r="A10" s="1">
        <v>9</v>
      </c>
      <c r="B10" s="1">
        <v>8.566</v>
      </c>
      <c r="C10" s="1">
        <v>8.162</v>
      </c>
      <c r="D10" s="1">
        <v>7.786</v>
      </c>
      <c r="E10" s="1">
        <v>7.435</v>
      </c>
      <c r="F10" s="1">
        <v>7.108</v>
      </c>
      <c r="G10" s="1">
        <v>6.802</v>
      </c>
      <c r="H10" s="1">
        <v>6.515</v>
      </c>
      <c r="I10" s="1">
        <v>6.247</v>
      </c>
      <c r="J10" s="1">
        <v>5.995</v>
      </c>
      <c r="K10" s="1">
        <v>5.759</v>
      </c>
      <c r="L10" s="1">
        <v>5.328</v>
      </c>
      <c r="M10" s="1">
        <v>4.946</v>
      </c>
      <c r="N10" s="1">
        <v>4.772</v>
      </c>
    </row>
    <row r="11" spans="1:14" ht="12.75">
      <c r="A11" s="1">
        <v>10</v>
      </c>
      <c r="B11" s="1">
        <v>9.471</v>
      </c>
      <c r="C11" s="1">
        <v>8.983</v>
      </c>
      <c r="D11" s="1">
        <v>8.53</v>
      </c>
      <c r="E11" s="1">
        <v>8.111</v>
      </c>
      <c r="F11" s="1">
        <v>7.722</v>
      </c>
      <c r="G11" s="1">
        <v>7.36</v>
      </c>
      <c r="H11" s="1">
        <v>7.024</v>
      </c>
      <c r="I11" s="1">
        <v>6.71</v>
      </c>
      <c r="J11" s="1">
        <v>6.418</v>
      </c>
      <c r="K11" s="1">
        <v>6.145</v>
      </c>
      <c r="L11" s="1">
        <v>5.65</v>
      </c>
      <c r="M11" s="1">
        <v>5.216</v>
      </c>
      <c r="N11" s="1">
        <v>5.019</v>
      </c>
    </row>
    <row r="12" spans="1:14" ht="12.75">
      <c r="A12" s="1">
        <v>11</v>
      </c>
      <c r="B12" s="1">
        <v>10.368</v>
      </c>
      <c r="C12" s="1">
        <v>9.787</v>
      </c>
      <c r="D12" s="1">
        <v>9.253</v>
      </c>
      <c r="E12" s="1">
        <v>8.76</v>
      </c>
      <c r="F12" s="1">
        <v>8.306</v>
      </c>
      <c r="G12" s="1">
        <v>7.887</v>
      </c>
      <c r="H12" s="1">
        <v>7.499</v>
      </c>
      <c r="I12" s="1">
        <v>7.139</v>
      </c>
      <c r="J12" s="1">
        <v>6.805</v>
      </c>
      <c r="K12" s="1">
        <v>6.459</v>
      </c>
      <c r="L12" s="1">
        <v>5.938</v>
      </c>
      <c r="M12" s="1">
        <v>5.453</v>
      </c>
      <c r="N12" s="1">
        <v>5.234</v>
      </c>
    </row>
    <row r="13" spans="1:14" ht="12.75">
      <c r="A13" s="1">
        <v>12</v>
      </c>
      <c r="B13" s="1">
        <v>11.255</v>
      </c>
      <c r="C13" s="1">
        <v>10.575</v>
      </c>
      <c r="D13" s="1">
        <v>9.954</v>
      </c>
      <c r="E13" s="1">
        <v>9.385</v>
      </c>
      <c r="F13" s="1">
        <v>8.863</v>
      </c>
      <c r="G13" s="1">
        <v>8.384</v>
      </c>
      <c r="H13" s="1">
        <v>7.943</v>
      </c>
      <c r="I13" s="1">
        <v>7.536</v>
      </c>
      <c r="J13" s="1">
        <v>7.161</v>
      </c>
      <c r="K13" s="1">
        <v>6.814</v>
      </c>
      <c r="L13" s="1">
        <v>6.194</v>
      </c>
      <c r="M13" s="1">
        <v>5.66</v>
      </c>
      <c r="N13" s="1">
        <v>5.421</v>
      </c>
    </row>
    <row r="14" spans="1:14" ht="12.75">
      <c r="A14" s="1">
        <v>13</v>
      </c>
      <c r="B14" s="1">
        <v>12.134</v>
      </c>
      <c r="C14" s="1">
        <v>11.348</v>
      </c>
      <c r="D14" s="1">
        <v>10.635</v>
      </c>
      <c r="E14" s="1">
        <v>9.986</v>
      </c>
      <c r="F14" s="1">
        <v>9.394</v>
      </c>
      <c r="G14" s="1">
        <v>8.853</v>
      </c>
      <c r="H14" s="1">
        <v>8.358</v>
      </c>
      <c r="I14" s="1">
        <v>7.904</v>
      </c>
      <c r="J14" s="1">
        <v>7.487</v>
      </c>
      <c r="K14" s="1">
        <v>7.103</v>
      </c>
      <c r="L14" s="1">
        <v>6.424</v>
      </c>
      <c r="M14" s="1">
        <v>5.842</v>
      </c>
      <c r="N14" s="1">
        <v>5.583</v>
      </c>
    </row>
    <row r="15" spans="1:14" ht="12.75">
      <c r="A15" s="1">
        <v>14</v>
      </c>
      <c r="B15" s="1">
        <v>13.004</v>
      </c>
      <c r="C15" s="1">
        <v>12.106</v>
      </c>
      <c r="D15" s="1">
        <v>11.296</v>
      </c>
      <c r="E15" s="1">
        <v>10.563</v>
      </c>
      <c r="F15" s="1">
        <v>9.899</v>
      </c>
      <c r="G15" s="1">
        <v>9.295</v>
      </c>
      <c r="H15" s="1">
        <v>8.745</v>
      </c>
      <c r="I15" s="1">
        <v>8.244</v>
      </c>
      <c r="J15" s="1">
        <v>7.786</v>
      </c>
      <c r="K15" s="1">
        <v>7.367</v>
      </c>
      <c r="L15" s="1">
        <v>6.628</v>
      </c>
      <c r="M15" s="1">
        <v>6.002</v>
      </c>
      <c r="N15" s="1">
        <v>5.724</v>
      </c>
    </row>
    <row r="16" spans="1:14" ht="12.75">
      <c r="A16" s="1">
        <v>15</v>
      </c>
      <c r="B16" s="1">
        <v>13.865</v>
      </c>
      <c r="C16" s="1">
        <v>12.849</v>
      </c>
      <c r="D16" s="1">
        <v>11.938</v>
      </c>
      <c r="E16" s="1">
        <v>11.118</v>
      </c>
      <c r="F16" s="1">
        <v>10.38</v>
      </c>
      <c r="G16" s="1">
        <v>9.712</v>
      </c>
      <c r="H16" s="1">
        <v>9.108</v>
      </c>
      <c r="I16" s="1">
        <v>8.559</v>
      </c>
      <c r="J16" s="1">
        <v>8.061</v>
      </c>
      <c r="K16" s="1">
        <v>7.606</v>
      </c>
      <c r="L16" s="1">
        <v>6.811</v>
      </c>
      <c r="M16" s="1">
        <v>6.142</v>
      </c>
      <c r="N16" s="1">
        <v>5.847</v>
      </c>
    </row>
    <row r="17" spans="1:14" ht="12.75">
      <c r="A17" s="1">
        <v>16</v>
      </c>
      <c r="B17" s="1">
        <v>14.718</v>
      </c>
      <c r="C17" s="1">
        <v>13.578</v>
      </c>
      <c r="D17" s="1">
        <v>12.561</v>
      </c>
      <c r="E17" s="1">
        <v>11.652</v>
      </c>
      <c r="F17" s="1">
        <v>10.838</v>
      </c>
      <c r="G17" s="1">
        <v>10.106</v>
      </c>
      <c r="H17" s="1">
        <v>9.447</v>
      </c>
      <c r="I17" s="1">
        <v>8.851</v>
      </c>
      <c r="J17" s="1">
        <v>8.313</v>
      </c>
      <c r="K17" s="1">
        <v>7.824</v>
      </c>
      <c r="L17" s="1">
        <v>6.974</v>
      </c>
      <c r="M17" s="1">
        <v>6.265</v>
      </c>
      <c r="N17" s="1">
        <v>5.954</v>
      </c>
    </row>
    <row r="18" spans="1:14" ht="12.75">
      <c r="A18" s="1">
        <v>17</v>
      </c>
      <c r="B18" s="1">
        <v>15.562</v>
      </c>
      <c r="C18" s="1">
        <v>14.292</v>
      </c>
      <c r="D18" s="1">
        <v>13.166</v>
      </c>
      <c r="E18" s="1">
        <v>12.166</v>
      </c>
      <c r="F18" s="1">
        <v>11.274</v>
      </c>
      <c r="G18" s="1">
        <v>10.477</v>
      </c>
      <c r="H18" s="1">
        <v>9.763</v>
      </c>
      <c r="I18" s="1">
        <v>9.122</v>
      </c>
      <c r="J18" s="1">
        <v>8.544</v>
      </c>
      <c r="K18" s="1">
        <v>8.022</v>
      </c>
      <c r="L18" s="1">
        <v>7.12</v>
      </c>
      <c r="M18" s="1">
        <v>6.373</v>
      </c>
      <c r="N18" s="1">
        <v>6.047</v>
      </c>
    </row>
    <row r="19" spans="1:14" ht="12.75">
      <c r="A19" s="1">
        <v>18</v>
      </c>
      <c r="B19" s="1">
        <v>16.398</v>
      </c>
      <c r="C19" s="1">
        <v>14.992</v>
      </c>
      <c r="D19" s="1">
        <v>13.754</v>
      </c>
      <c r="E19" s="1">
        <v>12.659</v>
      </c>
      <c r="F19" s="1">
        <v>11.69</v>
      </c>
      <c r="G19" s="1">
        <v>10.828</v>
      </c>
      <c r="H19" s="1">
        <v>10.059</v>
      </c>
      <c r="I19" s="1">
        <v>9.372</v>
      </c>
      <c r="J19" s="1">
        <v>8.756</v>
      </c>
      <c r="K19" s="1">
        <v>8.201</v>
      </c>
      <c r="L19" s="1">
        <v>7.25</v>
      </c>
      <c r="M19" s="1">
        <v>6.467</v>
      </c>
      <c r="N19" s="1">
        <v>6.128</v>
      </c>
    </row>
    <row r="20" spans="1:14" ht="12.75">
      <c r="A20" s="1">
        <v>19</v>
      </c>
      <c r="B20" s="1">
        <v>17.226</v>
      </c>
      <c r="C20" s="1">
        <v>15.678</v>
      </c>
      <c r="D20" s="1">
        <v>14.324</v>
      </c>
      <c r="E20" s="1">
        <v>13.134</v>
      </c>
      <c r="F20" s="1">
        <v>12.085</v>
      </c>
      <c r="G20" s="1">
        <v>11.158</v>
      </c>
      <c r="H20" s="1">
        <v>10.336</v>
      </c>
      <c r="I20" s="1">
        <v>9.604</v>
      </c>
      <c r="J20" s="1">
        <v>8.95</v>
      </c>
      <c r="K20" s="1">
        <v>8.365</v>
      </c>
      <c r="L20" s="1">
        <v>7.366</v>
      </c>
      <c r="M20" s="1">
        <v>6.55</v>
      </c>
      <c r="N20" s="1">
        <v>6.198</v>
      </c>
    </row>
    <row r="21" spans="1:14" ht="12.75">
      <c r="A21" s="1">
        <v>20</v>
      </c>
      <c r="B21" s="1">
        <v>18.046</v>
      </c>
      <c r="C21" s="1">
        <v>16.351</v>
      </c>
      <c r="D21" s="1">
        <v>14.878</v>
      </c>
      <c r="E21" s="1">
        <v>13.59</v>
      </c>
      <c r="F21" s="1">
        <v>12.462</v>
      </c>
      <c r="G21" s="1">
        <v>11.47</v>
      </c>
      <c r="H21" s="1">
        <v>10.594</v>
      </c>
      <c r="I21" s="1">
        <v>9.818</v>
      </c>
      <c r="J21" s="1">
        <v>9.129</v>
      </c>
      <c r="K21" s="1">
        <v>8.514</v>
      </c>
      <c r="L21" s="1">
        <v>7.469</v>
      </c>
      <c r="M21" s="1">
        <v>6.623</v>
      </c>
      <c r="N21" s="1">
        <v>6.259</v>
      </c>
    </row>
    <row r="22" spans="1:14" ht="12.75">
      <c r="A22" s="1">
        <v>21</v>
      </c>
      <c r="B22" s="1">
        <v>18.857</v>
      </c>
      <c r="C22" s="1">
        <v>17.011</v>
      </c>
      <c r="D22" s="1">
        <v>15.415</v>
      </c>
      <c r="E22" s="1">
        <v>14.029</v>
      </c>
      <c r="F22" s="1">
        <v>12.821</v>
      </c>
      <c r="G22" s="1">
        <v>11.764</v>
      </c>
      <c r="H22" s="1">
        <v>10.836</v>
      </c>
      <c r="I22" s="1">
        <v>10.017</v>
      </c>
      <c r="J22" s="1">
        <v>9.292</v>
      </c>
      <c r="K22" s="1">
        <v>8.649</v>
      </c>
      <c r="L22" s="1">
        <v>7.562</v>
      </c>
      <c r="M22" s="1">
        <v>6.687</v>
      </c>
      <c r="N22" s="1">
        <v>6.312</v>
      </c>
    </row>
    <row r="23" spans="1:14" ht="12.75">
      <c r="A23" s="1">
        <v>22</v>
      </c>
      <c r="B23" s="1">
        <v>19.66</v>
      </c>
      <c r="C23" s="1">
        <v>17.658</v>
      </c>
      <c r="D23" s="1">
        <v>15.937</v>
      </c>
      <c r="E23" s="1">
        <v>14.451</v>
      </c>
      <c r="F23" s="1">
        <v>13.163</v>
      </c>
      <c r="G23" s="1">
        <v>12.042</v>
      </c>
      <c r="H23" s="1">
        <v>11.061</v>
      </c>
      <c r="I23" s="1">
        <v>10.201</v>
      </c>
      <c r="J23" s="1">
        <v>9.442</v>
      </c>
      <c r="K23" s="1">
        <v>8.772</v>
      </c>
      <c r="L23" s="1">
        <v>7.645</v>
      </c>
      <c r="M23" s="1">
        <v>6.743</v>
      </c>
      <c r="N23" s="1">
        <v>6.359</v>
      </c>
    </row>
    <row r="24" spans="1:14" ht="12.75">
      <c r="A24" s="1">
        <v>23</v>
      </c>
      <c r="B24" s="1">
        <v>20.456</v>
      </c>
      <c r="C24" s="1">
        <v>18.292</v>
      </c>
      <c r="D24" s="1">
        <v>16.444</v>
      </c>
      <c r="E24" s="1">
        <v>14.857</v>
      </c>
      <c r="F24" s="1">
        <v>13.489</v>
      </c>
      <c r="G24" s="1">
        <v>12.303</v>
      </c>
      <c r="H24" s="1">
        <v>11.272</v>
      </c>
      <c r="I24" s="1">
        <v>10.371</v>
      </c>
      <c r="J24" s="1">
        <v>9.58</v>
      </c>
      <c r="K24" s="1">
        <v>8.883</v>
      </c>
      <c r="L24" s="1">
        <v>7.718</v>
      </c>
      <c r="M24" s="1">
        <v>6.792</v>
      </c>
      <c r="N24" s="1">
        <v>6.399</v>
      </c>
    </row>
    <row r="25" spans="1:14" ht="12.75">
      <c r="A25" s="1">
        <v>24</v>
      </c>
      <c r="B25" s="1">
        <v>21.243</v>
      </c>
      <c r="C25" s="1">
        <v>18.914</v>
      </c>
      <c r="D25" s="1">
        <v>16.936</v>
      </c>
      <c r="E25" s="1">
        <v>15.247</v>
      </c>
      <c r="F25" s="1">
        <v>13.799</v>
      </c>
      <c r="G25" s="1">
        <v>12.55</v>
      </c>
      <c r="H25" s="1">
        <v>11.469</v>
      </c>
      <c r="I25" s="1">
        <v>10.529</v>
      </c>
      <c r="J25" s="1">
        <v>9.707</v>
      </c>
      <c r="K25" s="1">
        <v>8.985</v>
      </c>
      <c r="L25" s="1">
        <v>7.784</v>
      </c>
      <c r="M25" s="1">
        <v>6.835</v>
      </c>
      <c r="N25" s="1">
        <v>6.434</v>
      </c>
    </row>
    <row r="26" spans="1:14" ht="12.75">
      <c r="A26" s="1">
        <v>25</v>
      </c>
      <c r="B26" s="1">
        <v>22.023</v>
      </c>
      <c r="C26" s="1">
        <v>19.523</v>
      </c>
      <c r="D26" s="1">
        <v>17.413</v>
      </c>
      <c r="E26" s="1">
        <v>15.622</v>
      </c>
      <c r="F26" s="1">
        <v>14.094</v>
      </c>
      <c r="G26" s="1">
        <v>12.783</v>
      </c>
      <c r="H26" s="1">
        <v>11.654</v>
      </c>
      <c r="I26" s="1">
        <v>10.675</v>
      </c>
      <c r="J26" s="1">
        <v>9.823</v>
      </c>
      <c r="K26" s="1">
        <v>9.077</v>
      </c>
      <c r="L26" s="1">
        <v>7.843</v>
      </c>
      <c r="M26" s="1">
        <v>6.873</v>
      </c>
      <c r="N26" s="1">
        <v>6.464</v>
      </c>
    </row>
    <row r="27" spans="1:14" ht="12.75">
      <c r="A27" s="1">
        <v>26</v>
      </c>
      <c r="B27" s="1">
        <v>22.795</v>
      </c>
      <c r="C27" s="1">
        <v>20.121</v>
      </c>
      <c r="D27" s="1">
        <v>17.877</v>
      </c>
      <c r="E27" s="1">
        <v>15.983</v>
      </c>
      <c r="F27" s="1">
        <v>14.375</v>
      </c>
      <c r="G27" s="1">
        <v>13.003</v>
      </c>
      <c r="H27" s="1">
        <v>11.826</v>
      </c>
      <c r="I27" s="1">
        <v>10.81</v>
      </c>
      <c r="J27" s="1">
        <v>9.929</v>
      </c>
      <c r="K27" s="1">
        <v>9.161</v>
      </c>
      <c r="L27" s="1">
        <v>7.896</v>
      </c>
      <c r="M27" s="1">
        <v>6.906</v>
      </c>
      <c r="N27" s="1">
        <v>6.491</v>
      </c>
    </row>
    <row r="28" spans="1:14" ht="12.75">
      <c r="A28" s="1">
        <v>27</v>
      </c>
      <c r="B28" s="1">
        <v>23.56</v>
      </c>
      <c r="C28" s="1">
        <v>20.707</v>
      </c>
      <c r="D28" s="1">
        <v>18.327</v>
      </c>
      <c r="E28" s="1">
        <v>16.33</v>
      </c>
      <c r="F28" s="1">
        <v>14.643</v>
      </c>
      <c r="G28" s="1">
        <v>13.211</v>
      </c>
      <c r="H28" s="1">
        <v>11.987</v>
      </c>
      <c r="I28" s="1">
        <v>10.935</v>
      </c>
      <c r="J28" s="1">
        <v>10.027</v>
      </c>
      <c r="K28" s="1">
        <v>9.237</v>
      </c>
      <c r="L28" s="1">
        <v>7.943</v>
      </c>
      <c r="M28" s="1">
        <v>6.935</v>
      </c>
      <c r="N28" s="1">
        <v>6.514</v>
      </c>
    </row>
    <row r="29" spans="1:14" ht="12.75">
      <c r="A29" s="1">
        <v>28</v>
      </c>
      <c r="B29" s="1">
        <v>24.316</v>
      </c>
      <c r="C29" s="1">
        <v>21.281</v>
      </c>
      <c r="D29" s="1">
        <v>18.764</v>
      </c>
      <c r="E29" s="1">
        <v>16.663</v>
      </c>
      <c r="F29" s="1">
        <v>14.898</v>
      </c>
      <c r="G29" s="1">
        <v>13.406</v>
      </c>
      <c r="H29" s="1">
        <v>12.137</v>
      </c>
      <c r="I29" s="1">
        <v>11.051</v>
      </c>
      <c r="J29" s="1">
        <v>10.116</v>
      </c>
      <c r="K29" s="1">
        <v>9.307</v>
      </c>
      <c r="L29" s="1">
        <v>7.984</v>
      </c>
      <c r="M29" s="1">
        <v>6.961</v>
      </c>
      <c r="N29" s="1">
        <v>6.534</v>
      </c>
    </row>
    <row r="30" spans="1:14" ht="12.75">
      <c r="A30" s="1">
        <v>29</v>
      </c>
      <c r="B30" s="1">
        <v>25.066</v>
      </c>
      <c r="C30" s="1">
        <v>21.844</v>
      </c>
      <c r="D30" s="1">
        <v>19.189</v>
      </c>
      <c r="E30" s="1">
        <v>16.984</v>
      </c>
      <c r="F30" s="1">
        <v>15.141</v>
      </c>
      <c r="G30" s="1">
        <v>13.591</v>
      </c>
      <c r="H30" s="1">
        <v>12.278</v>
      </c>
      <c r="I30" s="1">
        <v>11.158</v>
      </c>
      <c r="J30" s="1">
        <v>10.198</v>
      </c>
      <c r="K30" s="1">
        <v>9.37</v>
      </c>
      <c r="L30" s="1">
        <v>8.022</v>
      </c>
      <c r="M30" s="1">
        <v>6.983</v>
      </c>
      <c r="N30" s="1">
        <v>6.551</v>
      </c>
    </row>
    <row r="31" spans="1:14" ht="12.75">
      <c r="A31" s="1">
        <v>30</v>
      </c>
      <c r="B31" s="1">
        <v>25.808</v>
      </c>
      <c r="C31" s="1">
        <v>22.396</v>
      </c>
      <c r="D31" s="1">
        <v>19.6</v>
      </c>
      <c r="E31" s="1">
        <v>17.292</v>
      </c>
      <c r="F31" s="1">
        <v>15.373</v>
      </c>
      <c r="G31" s="1">
        <v>13.765</v>
      </c>
      <c r="H31" s="1">
        <v>12.409</v>
      </c>
      <c r="I31" s="1">
        <v>11.258</v>
      </c>
      <c r="J31" s="1">
        <v>10.274</v>
      </c>
      <c r="K31" s="1">
        <v>9.427</v>
      </c>
      <c r="L31" s="1">
        <v>8.055</v>
      </c>
      <c r="M31" s="1">
        <v>7.003</v>
      </c>
      <c r="N31" s="1">
        <v>6.566</v>
      </c>
    </row>
    <row r="32" spans="1:14" ht="12.75">
      <c r="A32" s="1">
        <v>40</v>
      </c>
      <c r="B32" s="1">
        <v>32.835</v>
      </c>
      <c r="C32" s="1">
        <v>27.355</v>
      </c>
      <c r="D32" s="1">
        <v>23.115</v>
      </c>
      <c r="E32" s="1">
        <v>19.793</v>
      </c>
      <c r="F32" s="1">
        <v>17.159</v>
      </c>
      <c r="G32" s="1">
        <v>15.046</v>
      </c>
      <c r="H32" s="1">
        <v>13.332</v>
      </c>
      <c r="I32" s="1">
        <v>11.925</v>
      </c>
      <c r="J32" s="1">
        <v>10.757</v>
      </c>
      <c r="K32" s="1">
        <v>9.779</v>
      </c>
      <c r="L32" s="1">
        <v>8.244</v>
      </c>
      <c r="M32" s="1">
        <v>7.105</v>
      </c>
      <c r="N32" s="1">
        <v>6.642</v>
      </c>
    </row>
    <row r="33" spans="1:14" ht="12.75">
      <c r="A33" s="1">
        <v>50</v>
      </c>
      <c r="B33" s="1">
        <v>39.196</v>
      </c>
      <c r="C33" s="1">
        <v>31.424</v>
      </c>
      <c r="D33" s="1">
        <v>25.73</v>
      </c>
      <c r="E33" s="1">
        <v>21.482</v>
      </c>
      <c r="F33" s="1">
        <v>18.256</v>
      </c>
      <c r="G33" s="1">
        <v>15.762</v>
      </c>
      <c r="H33" s="1">
        <v>13.801</v>
      </c>
      <c r="I33" s="1">
        <v>12.234</v>
      </c>
      <c r="J33" s="1">
        <v>10.962</v>
      </c>
      <c r="K33" s="1">
        <v>9.915</v>
      </c>
      <c r="L33" s="1">
        <v>8.305</v>
      </c>
      <c r="M33" s="1">
        <v>7.133</v>
      </c>
      <c r="N33" s="1">
        <v>6.661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1">
      <selection activeCell="C9" sqref="C9"/>
    </sheetView>
  </sheetViews>
  <sheetFormatPr defaultColWidth="9.28125" defaultRowHeight="12.75"/>
  <cols>
    <col min="1" max="1" width="13.28125" style="0" bestFit="1" customWidth="1"/>
    <col min="2" max="2" width="14.421875" style="0" bestFit="1" customWidth="1"/>
    <col min="3" max="3" width="13.421875" style="0" bestFit="1" customWidth="1"/>
  </cols>
  <sheetData>
    <row r="1" spans="1:3" ht="15">
      <c r="A1" s="3"/>
      <c r="B1" s="3" t="s">
        <v>59</v>
      </c>
      <c r="C1" s="3" t="s">
        <v>58</v>
      </c>
    </row>
    <row r="2" spans="1:3" ht="15">
      <c r="A2" s="3" t="s">
        <v>60</v>
      </c>
      <c r="B2" s="5"/>
      <c r="C2" s="3"/>
    </row>
    <row r="3" spans="1:2" ht="14.25">
      <c r="A3" s="4">
        <v>1</v>
      </c>
      <c r="B3" s="5">
        <v>0.86</v>
      </c>
    </row>
    <row r="4" spans="1:2" ht="14.25">
      <c r="A4" s="4">
        <v>18000</v>
      </c>
      <c r="B4" s="5">
        <v>0.78</v>
      </c>
    </row>
    <row r="5" spans="1:2" ht="14.25">
      <c r="A5" s="4">
        <v>29999</v>
      </c>
      <c r="B5" s="5">
        <v>0.71</v>
      </c>
    </row>
    <row r="6" spans="1:2" ht="14.25">
      <c r="A6" s="4">
        <v>35999</v>
      </c>
      <c r="B6" s="5">
        <v>0.66</v>
      </c>
    </row>
    <row r="7" spans="1:2" ht="14.25">
      <c r="A7" s="4">
        <v>53999</v>
      </c>
      <c r="B7" s="5">
        <v>0.6</v>
      </c>
    </row>
    <row r="8" spans="1:2" ht="14.25">
      <c r="A8" s="4">
        <v>94999</v>
      </c>
      <c r="B8" s="5">
        <v>0.55</v>
      </c>
    </row>
    <row r="9" ht="14.25">
      <c r="A9" s="4"/>
    </row>
    <row r="10" ht="14.25">
      <c r="A10" s="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33"/>
  <sheetViews>
    <sheetView zoomScalePageLayoutView="0" workbookViewId="0" topLeftCell="A1">
      <selection activeCell="D12" sqref="D12"/>
    </sheetView>
  </sheetViews>
  <sheetFormatPr defaultColWidth="9.140625" defaultRowHeight="12.75"/>
  <cols>
    <col min="1" max="1" width="16.8515625" style="0" bestFit="1" customWidth="1"/>
  </cols>
  <sheetData>
    <row r="1" spans="1:2" ht="15">
      <c r="A1" s="3" t="s">
        <v>61</v>
      </c>
      <c r="B1" s="3" t="s">
        <v>62</v>
      </c>
    </row>
    <row r="2" spans="1:2" ht="12.75">
      <c r="A2" s="1">
        <v>1</v>
      </c>
      <c r="B2" s="1">
        <v>1.04</v>
      </c>
    </row>
    <row r="3" spans="1:2" ht="12.75">
      <c r="A3" s="1">
        <v>2</v>
      </c>
      <c r="B3" s="1">
        <v>1.082</v>
      </c>
    </row>
    <row r="4" spans="1:2" ht="12.75">
      <c r="A4" s="1">
        <v>3</v>
      </c>
      <c r="B4" s="1">
        <v>1.125</v>
      </c>
    </row>
    <row r="5" spans="1:2" ht="12.75">
      <c r="A5" s="1">
        <v>4</v>
      </c>
      <c r="B5" s="1">
        <v>1.17</v>
      </c>
    </row>
    <row r="6" spans="1:2" ht="12.75">
      <c r="A6" s="1">
        <v>5</v>
      </c>
      <c r="B6" s="1">
        <v>1.217</v>
      </c>
    </row>
    <row r="7" spans="1:2" ht="12.75">
      <c r="A7" s="1">
        <v>6</v>
      </c>
      <c r="B7" s="1">
        <v>1.265</v>
      </c>
    </row>
    <row r="8" spans="1:2" ht="12.75">
      <c r="A8" s="1">
        <v>7</v>
      </c>
      <c r="B8" s="1">
        <v>1.316</v>
      </c>
    </row>
    <row r="9" spans="1:2" ht="12.75">
      <c r="A9" s="1">
        <v>8</v>
      </c>
      <c r="B9" s="1">
        <v>1.369</v>
      </c>
    </row>
    <row r="10" spans="1:2" ht="12.75">
      <c r="A10" s="1">
        <v>9</v>
      </c>
      <c r="B10" s="1">
        <v>1.423</v>
      </c>
    </row>
    <row r="11" spans="1:2" ht="12.75">
      <c r="A11" s="1">
        <v>10</v>
      </c>
      <c r="B11" s="1">
        <v>1.48</v>
      </c>
    </row>
    <row r="12" spans="1:2" ht="12.75">
      <c r="A12" s="1">
        <v>11</v>
      </c>
      <c r="B12" s="1">
        <v>1.539</v>
      </c>
    </row>
    <row r="13" spans="1:2" ht="12.75">
      <c r="A13" s="1">
        <v>12</v>
      </c>
      <c r="B13" s="1">
        <v>1.601</v>
      </c>
    </row>
    <row r="14" spans="1:2" ht="12.75">
      <c r="A14" s="1">
        <v>13</v>
      </c>
      <c r="B14" s="1">
        <v>1.665</v>
      </c>
    </row>
    <row r="15" spans="1:2" ht="12.75">
      <c r="A15" s="1">
        <v>14</v>
      </c>
      <c r="B15" s="1">
        <v>1.732</v>
      </c>
    </row>
    <row r="16" spans="1:2" ht="12.75">
      <c r="A16" s="1">
        <v>15</v>
      </c>
      <c r="B16" s="1">
        <v>1.801</v>
      </c>
    </row>
    <row r="17" spans="1:2" ht="12.75">
      <c r="A17" s="1">
        <v>16</v>
      </c>
      <c r="B17" s="1">
        <v>1.873</v>
      </c>
    </row>
    <row r="18" spans="1:2" ht="12.75">
      <c r="A18" s="1">
        <v>17</v>
      </c>
      <c r="B18" s="1">
        <v>1.948</v>
      </c>
    </row>
    <row r="19" spans="1:2" ht="12.75">
      <c r="A19" s="1">
        <v>18</v>
      </c>
      <c r="B19" s="1">
        <v>2.026</v>
      </c>
    </row>
    <row r="20" spans="1:2" ht="12.75">
      <c r="A20" s="1">
        <v>19</v>
      </c>
      <c r="B20" s="1">
        <v>2.107</v>
      </c>
    </row>
    <row r="21" spans="1:2" ht="12.75">
      <c r="A21" s="1">
        <v>20</v>
      </c>
      <c r="B21" s="1">
        <v>2.191</v>
      </c>
    </row>
    <row r="22" spans="1:2" ht="12.75">
      <c r="A22" s="1">
        <v>21</v>
      </c>
      <c r="B22" s="1">
        <v>2.279</v>
      </c>
    </row>
    <row r="23" spans="1:2" ht="12.75">
      <c r="A23" s="1">
        <v>22</v>
      </c>
      <c r="B23" s="1">
        <v>2.37</v>
      </c>
    </row>
    <row r="24" spans="1:2" ht="12.75">
      <c r="A24" s="1">
        <v>23</v>
      </c>
      <c r="B24" s="1">
        <v>2.465</v>
      </c>
    </row>
    <row r="25" spans="1:2" ht="12.75">
      <c r="A25" s="1">
        <v>24</v>
      </c>
      <c r="B25" s="1">
        <v>2.563</v>
      </c>
    </row>
    <row r="26" spans="1:2" ht="12.75">
      <c r="A26" s="1">
        <v>25</v>
      </c>
      <c r="B26" s="1">
        <v>2.666</v>
      </c>
    </row>
    <row r="27" spans="1:2" ht="12.75">
      <c r="A27" s="1">
        <v>26</v>
      </c>
      <c r="B27" s="1">
        <v>2.772</v>
      </c>
    </row>
    <row r="28" spans="1:2" ht="12.75">
      <c r="A28" s="1">
        <v>27</v>
      </c>
      <c r="B28" s="1">
        <v>2.883</v>
      </c>
    </row>
    <row r="29" spans="1:2" ht="12.75">
      <c r="A29" s="1">
        <v>28</v>
      </c>
      <c r="B29" s="1">
        <v>2.999</v>
      </c>
    </row>
    <row r="30" spans="1:2" ht="12.75">
      <c r="A30" s="1">
        <v>29</v>
      </c>
      <c r="B30" s="1">
        <v>3.119</v>
      </c>
    </row>
    <row r="31" spans="1:2" ht="12.75">
      <c r="A31" s="1">
        <v>30</v>
      </c>
      <c r="B31" s="1">
        <v>3.243</v>
      </c>
    </row>
    <row r="32" spans="1:2" ht="12.75">
      <c r="A32" s="1">
        <v>40</v>
      </c>
      <c r="B32" s="1">
        <v>4.801</v>
      </c>
    </row>
    <row r="33" spans="1:2" ht="12.75">
      <c r="A33" s="1">
        <v>50</v>
      </c>
      <c r="B33" s="1">
        <v>7.107</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zoomScalePageLayoutView="0" workbookViewId="0" topLeftCell="A1">
      <selection activeCell="C7" sqref="C7"/>
    </sheetView>
  </sheetViews>
  <sheetFormatPr defaultColWidth="9.140625" defaultRowHeight="12.75"/>
  <cols>
    <col min="1" max="1" width="15.421875" style="0" bestFit="1" customWidth="1"/>
  </cols>
  <sheetData>
    <row r="1" spans="1:2" ht="15">
      <c r="A1" s="3" t="s">
        <v>63</v>
      </c>
      <c r="B1" s="3" t="s">
        <v>64</v>
      </c>
    </row>
    <row r="2" spans="1:2" ht="14.25">
      <c r="A2" s="4">
        <v>15000</v>
      </c>
      <c r="B2" s="4">
        <v>8100</v>
      </c>
    </row>
    <row r="3" spans="1:2" ht="14.25">
      <c r="A3" s="4">
        <v>24000</v>
      </c>
      <c r="B3" s="4">
        <v>11016</v>
      </c>
    </row>
    <row r="4" spans="1:2" ht="14.25">
      <c r="A4" s="4">
        <v>36000</v>
      </c>
      <c r="B4" s="4">
        <v>14436</v>
      </c>
    </row>
    <row r="5" spans="1:2" ht="14.25">
      <c r="A5" s="4">
        <v>48000</v>
      </c>
      <c r="B5" s="4">
        <v>15588</v>
      </c>
    </row>
    <row r="6" spans="1:2" ht="14.25">
      <c r="A6" s="4">
        <v>72600</v>
      </c>
      <c r="B6" s="4">
        <v>16548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Talbot Lester</dc:creator>
  <cp:keywords/>
  <dc:description/>
  <cp:lastModifiedBy>Erika Wolffing</cp:lastModifiedBy>
  <cp:lastPrinted>2003-01-14T21:20:12Z</cp:lastPrinted>
  <dcterms:created xsi:type="dcterms:W3CDTF">2002-03-22T14:51:38Z</dcterms:created>
  <dcterms:modified xsi:type="dcterms:W3CDTF">2017-01-26T16:11:34Z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